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bluefoot/Downloads/"/>
    </mc:Choice>
  </mc:AlternateContent>
  <xr:revisionPtr revIDLastSave="0" documentId="8_{82576E16-43DA-8D4C-8CE1-1A3FAFF14C20}" xr6:coauthVersionLast="47" xr6:coauthVersionMax="47" xr10:uidLastSave="{00000000-0000-0000-0000-000000000000}"/>
  <bookViews>
    <workbookView xWindow="35960" yWindow="1100" windowWidth="33600" windowHeight="19080" xr2:uid="{00000000-000D-0000-FFFF-FFFF00000000}"/>
  </bookViews>
  <sheets>
    <sheet name="Sheet1" sheetId="1" r:id="rId1"/>
  </sheets>
  <definedNames>
    <definedName name="_xlnm.Print_Area" localSheetId="0">Sheet1!$B$3:$AJ$12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 i="1" l="1"/>
  <c r="J11" i="1"/>
  <c r="E11" i="1"/>
  <c r="T8" i="1"/>
  <c r="T7" i="1"/>
  <c r="T6" i="1"/>
  <c r="T5" i="1"/>
  <c r="T4" i="1"/>
  <c r="K10" i="1" l="1"/>
  <c r="K5" i="1"/>
  <c r="AB8" i="1"/>
  <c r="AB7" i="1"/>
  <c r="AB5" i="1"/>
  <c r="AB6" i="1"/>
  <c r="AB4" i="1"/>
  <c r="V6" i="1" l="1"/>
  <c r="AA6" i="1" s="1"/>
  <c r="K6" i="1"/>
  <c r="AM8" i="1"/>
  <c r="K8" i="1"/>
  <c r="K7" i="1"/>
  <c r="F4" i="1" l="1"/>
  <c r="V4" i="1" l="1"/>
  <c r="AA4" i="1" s="1"/>
  <c r="K4" i="1"/>
  <c r="K9" i="1"/>
  <c r="V5" i="1" l="1"/>
  <c r="AA5" i="1" s="1"/>
  <c r="V10" i="1" l="1"/>
  <c r="Z10" i="1" s="1"/>
  <c r="V7" i="1"/>
  <c r="AA7" i="1" s="1"/>
  <c r="V9" i="1"/>
  <c r="V8" i="1"/>
  <c r="AB10" i="1" l="1"/>
  <c r="T10" i="1"/>
  <c r="Z9" i="1"/>
  <c r="Z11" i="1" s="1"/>
  <c r="T11" i="1" s="1"/>
  <c r="AB9" i="1" l="1"/>
  <c r="T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Kouichi Yamauchi</author>
    <author>tc={5C787D23-796C-4514-87A3-93CA09EF76AF}</author>
  </authors>
  <commentList>
    <comment ref="H4" authorId="0" shapeId="0" xr:uid="{61873EAB-264D-46BE-B015-73320FF5458E}">
      <text>
        <r>
          <rPr>
            <b/>
            <sz val="9"/>
            <color indexed="81"/>
            <rFont val="MS P ゴシック"/>
            <family val="3"/>
            <charset val="128"/>
          </rPr>
          <t>Kouichi Yamauchi:</t>
        </r>
        <r>
          <rPr>
            <sz val="9"/>
            <color indexed="81"/>
            <rFont val="MS P ゴシック"/>
            <family val="3"/>
            <charset val="128"/>
          </rPr>
          <t xml:space="preserve">
元々はこの申請書で120万円という負担金で回答を得ていたが、道路アクセスのし易さから東北電力の受電柱を敷地の南側から北側の電柱に変えたところ大幅な負担金の増額回答（1280万円）を9月4日にもらった。しかし負担金の中身を見るとこのうち1190万円が架空線工事代とあったので、電柱の本数が少なくて済む2023/3/24の回答に基づいて申請をし直すこととした。</t>
        </r>
      </text>
    </comment>
    <comment ref="D5" authorId="0" shapeId="0" xr:uid="{9688A4E0-15C8-4C04-A2E4-A244BE1B7405}">
      <text>
        <r>
          <rPr>
            <b/>
            <sz val="9"/>
            <color indexed="81"/>
            <rFont val="MS P ゴシック"/>
            <family val="3"/>
            <charset val="128"/>
          </rPr>
          <t>Kouichi Yamauchi:</t>
        </r>
        <r>
          <rPr>
            <sz val="9"/>
            <color indexed="81"/>
            <rFont val="MS P ゴシック"/>
            <family val="3"/>
            <charset val="128"/>
          </rPr>
          <t xml:space="preserve">
パネルは　接続検討申請時　ＪＩＮＫＯ610ｗ　を使っていましたが、より面積当たりの発電量が高い
JINKO585に変更します。
1760枚設置します。</t>
        </r>
      </text>
    </comment>
    <comment ref="Z5" authorId="0" shapeId="0" xr:uid="{BF4ABFC2-76ED-41FE-B901-0AA0EE1D8BB2}">
      <text>
        <r>
          <rPr>
            <b/>
            <sz val="9"/>
            <color indexed="81"/>
            <rFont val="MS P ゴシック"/>
            <family val="3"/>
            <charset val="128"/>
          </rPr>
          <t>Kouichi Yamauchi:</t>
        </r>
        <r>
          <rPr>
            <sz val="9"/>
            <color indexed="81"/>
            <rFont val="MS P ゴシック"/>
            <family val="3"/>
            <charset val="128"/>
          </rPr>
          <t xml:space="preserve">
年額地代</t>
        </r>
      </text>
    </comment>
    <comment ref="AA5" authorId="0" shapeId="0" xr:uid="{C9FB67EE-7CEA-4FD1-8156-A4E18F79FA60}">
      <text>
        <r>
          <rPr>
            <b/>
            <sz val="9"/>
            <color indexed="81"/>
            <rFont val="MS P ゴシック"/>
            <family val="3"/>
            <charset val="128"/>
          </rPr>
          <t>Kouichi Yamauchi:</t>
        </r>
        <r>
          <rPr>
            <sz val="9"/>
            <color indexed="81"/>
            <rFont val="MS P ゴシック"/>
            <family val="3"/>
            <charset val="128"/>
          </rPr>
          <t xml:space="preserve">
（年額地代ｘ21年）÷（ＤＣ－ＫＷ）</t>
        </r>
      </text>
    </comment>
    <comment ref="AB5" authorId="0" shapeId="0" xr:uid="{5509F638-87ED-4705-835E-4550E2A2807C}">
      <text>
        <r>
          <rPr>
            <b/>
            <sz val="9"/>
            <color indexed="81"/>
            <rFont val="MS P ゴシック"/>
            <family val="3"/>
            <charset val="128"/>
          </rPr>
          <t>Kouichi Yamauchi:</t>
        </r>
        <r>
          <rPr>
            <sz val="9"/>
            <color indexed="81"/>
            <rFont val="MS P ゴシック"/>
            <family val="3"/>
            <charset val="128"/>
          </rPr>
          <t xml:space="preserve">
（年額地代ｘ21年分）÷（ＤＣ－ＫＷ）</t>
        </r>
      </text>
    </comment>
    <comment ref="E7" authorId="0" shapeId="0" xr:uid="{2C3822F2-4782-44B1-AA3F-CE83F38D1F17}">
      <text>
        <r>
          <rPr>
            <b/>
            <sz val="9"/>
            <color indexed="81"/>
            <rFont val="MS P ゴシック"/>
            <family val="3"/>
            <charset val="128"/>
          </rPr>
          <t>Kouichi Yamauchi:</t>
        </r>
        <r>
          <rPr>
            <sz val="9"/>
            <color indexed="81"/>
            <rFont val="MS P ゴシック"/>
            <family val="3"/>
            <charset val="128"/>
          </rPr>
          <t xml:space="preserve">
連携申請時の電柱とキュービクルに最も近い電柱が違っている。敷地に沿って配置すれば設置可能なKW数は増やせそう。</t>
        </r>
      </text>
    </comment>
    <comment ref="AA7" authorId="1" shapeId="0" xr:uid="{5C787D23-796C-4514-87A3-93CA09EF76A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この土地に生える樹木の伐採費用を60万円とみなして値引きした。</t>
      </text>
    </comment>
    <comment ref="E8" authorId="0" shapeId="0" xr:uid="{487E5F0B-5B41-4ED2-BA34-FD7CCC089507}">
      <text>
        <r>
          <rPr>
            <b/>
            <sz val="9"/>
            <color indexed="81"/>
            <rFont val="MS P ゴシック"/>
            <family val="3"/>
            <charset val="128"/>
          </rPr>
          <t>Kouichi Yamauchi:</t>
        </r>
        <r>
          <rPr>
            <sz val="9"/>
            <color indexed="81"/>
            <rFont val="MS P ゴシック"/>
            <family val="3"/>
            <charset val="128"/>
          </rPr>
          <t xml:space="preserve">
2024/7/11に電柱の位置とKW数を変更。敷地に沿って配置すればKW数は増やせそう。</t>
        </r>
      </text>
    </comment>
    <comment ref="M9" authorId="0" shapeId="0" xr:uid="{4DED6404-0B38-4384-A856-E43C9F29F8C0}">
      <text>
        <r>
          <rPr>
            <b/>
            <sz val="9"/>
            <color indexed="81"/>
            <rFont val="MS P ゴシック"/>
            <family val="3"/>
            <charset val="128"/>
          </rPr>
          <t>Kouichi Yamauchi:</t>
        </r>
        <r>
          <rPr>
            <sz val="9"/>
            <color indexed="81"/>
            <rFont val="MS P ゴシック"/>
            <family val="3"/>
            <charset val="128"/>
          </rPr>
          <t xml:space="preserve">
系統連系申請はまだ行っていない。</t>
        </r>
      </text>
    </comment>
    <comment ref="N9" authorId="0" shapeId="0" xr:uid="{FFE08F08-6642-48D8-852C-A46ADBAB8EBD}">
      <text>
        <r>
          <rPr>
            <b/>
            <sz val="9"/>
            <color indexed="81"/>
            <rFont val="MS P ゴシック"/>
            <family val="3"/>
            <charset val="128"/>
          </rPr>
          <t>Kouichi Yamauchi:</t>
        </r>
        <r>
          <rPr>
            <sz val="9"/>
            <color indexed="81"/>
            <rFont val="MS P ゴシック"/>
            <family val="3"/>
            <charset val="128"/>
          </rPr>
          <t xml:space="preserve">
2024/3/12に系統連系保証金を送金したが能代105と106に近接（150ｍ）しているため再度の系統連系申請を求められたため、4月25日に保証金の返金を受けた。</t>
        </r>
      </text>
    </comment>
    <comment ref="E10" authorId="0" shapeId="0" xr:uid="{C33B55AA-9A05-4A0E-8A79-23C050B03ECF}">
      <text>
        <r>
          <rPr>
            <b/>
            <sz val="9"/>
            <color indexed="81"/>
            <rFont val="MS P ゴシック"/>
            <family val="3"/>
            <charset val="128"/>
          </rPr>
          <t>Kouichi Yamauchi:</t>
        </r>
        <r>
          <rPr>
            <sz val="9"/>
            <color indexed="81"/>
            <rFont val="MS P ゴシック"/>
            <family val="3"/>
            <charset val="128"/>
          </rPr>
          <t xml:space="preserve">
当初　JINKO575ｗで接続検討申請を出しましたが、現在最新のＪＩＮＫＯ５８５ｗで設置します。</t>
        </r>
      </text>
    </comment>
    <comment ref="J10" authorId="0" shapeId="0" xr:uid="{FAE395BD-90B9-4ED8-A01B-C88E8B9A9061}">
      <text>
        <r>
          <rPr>
            <b/>
            <sz val="9"/>
            <color indexed="81"/>
            <rFont val="MS P ゴシック"/>
            <family val="3"/>
            <charset val="128"/>
          </rPr>
          <t>Kouichi Yamauchi:</t>
        </r>
        <r>
          <rPr>
            <sz val="9"/>
            <color indexed="81"/>
            <rFont val="MS P ゴシック"/>
            <family val="3"/>
            <charset val="128"/>
          </rPr>
          <t xml:space="preserve">
6,838,000円と記したが間違い　正しくは税込みで683,800円</t>
        </r>
      </text>
    </comment>
  </commentList>
</comments>
</file>

<file path=xl/sharedStrings.xml><?xml version="1.0" encoding="utf-8"?>
<sst xmlns="http://schemas.openxmlformats.org/spreadsheetml/2006/main" count="126" uniqueCount="92">
  <si>
    <t>所在地</t>
    <rPh sb="0" eb="3">
      <t>ショザイチ</t>
    </rPh>
    <phoneticPr fontId="1"/>
  </si>
  <si>
    <t>緯度経度（世界測地、GoogleMAP対応）</t>
    <rPh sb="0" eb="2">
      <t>イド</t>
    </rPh>
    <rPh sb="2" eb="4">
      <t>ケイド</t>
    </rPh>
    <rPh sb="5" eb="9">
      <t>セカイソクチ</t>
    </rPh>
    <rPh sb="19" eb="21">
      <t>タイオウ</t>
    </rPh>
    <phoneticPr fontId="1"/>
  </si>
  <si>
    <t>通し番号</t>
    <rPh sb="0" eb="1">
      <t>トオ</t>
    </rPh>
    <rPh sb="2" eb="4">
      <t>バンゴウ</t>
    </rPh>
    <phoneticPr fontId="1"/>
  </si>
  <si>
    <t>申請したKW（AC)</t>
    <rPh sb="0" eb="2">
      <t>シンセイ</t>
    </rPh>
    <phoneticPr fontId="1"/>
  </si>
  <si>
    <t>接続検討回答日</t>
    <rPh sb="0" eb="2">
      <t>セツゾク</t>
    </rPh>
    <rPh sb="2" eb="4">
      <t>ケントウ</t>
    </rPh>
    <rPh sb="4" eb="7">
      <t>カイトウビ</t>
    </rPh>
    <phoneticPr fontId="1"/>
  </si>
  <si>
    <t>左記日射量の架台の傾斜角度</t>
    <rPh sb="0" eb="5">
      <t>サキニッシャリョウ</t>
    </rPh>
    <rPh sb="6" eb="8">
      <t>カダイ</t>
    </rPh>
    <rPh sb="9" eb="11">
      <t>ケイシャ</t>
    </rPh>
    <rPh sb="11" eb="13">
      <t>カクド</t>
    </rPh>
    <phoneticPr fontId="1"/>
  </si>
  <si>
    <t>土地面積（㎡）</t>
    <rPh sb="0" eb="2">
      <t>トチ</t>
    </rPh>
    <rPh sb="2" eb="4">
      <t>メンセキ</t>
    </rPh>
    <phoneticPr fontId="1"/>
  </si>
  <si>
    <t>その他必要とする自治体の許認可</t>
    <rPh sb="2" eb="3">
      <t>タ</t>
    </rPh>
    <rPh sb="3" eb="5">
      <t>ヒツヨウ</t>
    </rPh>
    <rPh sb="8" eb="11">
      <t>ジチタイ</t>
    </rPh>
    <rPh sb="12" eb="15">
      <t>キョニンカ</t>
    </rPh>
    <phoneticPr fontId="1"/>
  </si>
  <si>
    <t>特記事項</t>
    <rPh sb="0" eb="4">
      <t>トッキジコウ</t>
    </rPh>
    <phoneticPr fontId="1"/>
  </si>
  <si>
    <t>20度</t>
    <rPh sb="2" eb="3">
      <t>ド</t>
    </rPh>
    <phoneticPr fontId="1"/>
  </si>
  <si>
    <t>接続検討に採用したパネル型番</t>
    <rPh sb="0" eb="4">
      <t>セツゾクケントウ</t>
    </rPh>
    <rPh sb="5" eb="7">
      <t>サイヨウ</t>
    </rPh>
    <rPh sb="12" eb="14">
      <t>カタバン</t>
    </rPh>
    <phoneticPr fontId="1"/>
  </si>
  <si>
    <t>同PCSの機種・型番</t>
    <rPh sb="0" eb="1">
      <t>ドウ</t>
    </rPh>
    <rPh sb="5" eb="7">
      <t>キシュ</t>
    </rPh>
    <rPh sb="8" eb="10">
      <t>カタバン</t>
    </rPh>
    <phoneticPr fontId="1"/>
  </si>
  <si>
    <t>JINKO　610ｗ</t>
    <phoneticPr fontId="1"/>
  </si>
  <si>
    <t>Solaredge33.3ｋｗ</t>
    <phoneticPr fontId="1"/>
  </si>
  <si>
    <t>ファーム（F)かノンファーム（NF)か（NF)の場合の昨年度抑制日数</t>
    <rPh sb="24" eb="26">
      <t>バアイ</t>
    </rPh>
    <rPh sb="27" eb="30">
      <t>サクネンド</t>
    </rPh>
    <rPh sb="30" eb="34">
      <t>ヨクセイニッスウ</t>
    </rPh>
    <phoneticPr fontId="1"/>
  </si>
  <si>
    <t>秋田県能代市浅内字浜浅内12-1，12-2，12-3，12-4，12-5</t>
    <rPh sb="0" eb="3">
      <t>アキタケン</t>
    </rPh>
    <rPh sb="3" eb="8">
      <t>ノシロシアサナイ</t>
    </rPh>
    <rPh sb="8" eb="9">
      <t>アザ</t>
    </rPh>
    <rPh sb="9" eb="12">
      <t>ハマアサナイ</t>
    </rPh>
    <phoneticPr fontId="1"/>
  </si>
  <si>
    <t>40.16708731848668, 140.00569319848177</t>
    <phoneticPr fontId="1"/>
  </si>
  <si>
    <t>伐採届け（済み）</t>
    <rPh sb="0" eb="3">
      <t>バッサイトドケ</t>
    </rPh>
    <rPh sb="5" eb="6">
      <t>ス</t>
    </rPh>
    <phoneticPr fontId="1"/>
  </si>
  <si>
    <t>NF（18日）</t>
    <rPh sb="5" eb="6">
      <t>ニチ</t>
    </rPh>
    <phoneticPr fontId="1"/>
  </si>
  <si>
    <t>秋田県能代市竹生字古沼丸谷地180-1，180-2，180-3</t>
  </si>
  <si>
    <t>40.257852, 140.018371</t>
    <phoneticPr fontId="1"/>
  </si>
  <si>
    <t>売買</t>
    <rPh sb="0" eb="2">
      <t>バイバイ</t>
    </rPh>
    <phoneticPr fontId="1"/>
  </si>
  <si>
    <t>土地契約（売買）or（地上権　年数）？</t>
    <rPh sb="0" eb="4">
      <t>トチケイヤク</t>
    </rPh>
    <rPh sb="5" eb="7">
      <t>バイバイ</t>
    </rPh>
    <rPh sb="11" eb="14">
      <t>チジョウケン</t>
    </rPh>
    <rPh sb="15" eb="17">
      <t>ネンスウ</t>
    </rPh>
    <phoneticPr fontId="1"/>
  </si>
  <si>
    <t>疎林の要伐採</t>
    <rPh sb="0" eb="2">
      <t>ソリン</t>
    </rPh>
    <rPh sb="3" eb="6">
      <t>ヨウバッサイ</t>
    </rPh>
    <phoneticPr fontId="1"/>
  </si>
  <si>
    <t>JINKO　575w</t>
    <phoneticPr fontId="1"/>
  </si>
  <si>
    <t>土地面積（坪）</t>
    <rPh sb="0" eb="2">
      <t>トチ</t>
    </rPh>
    <rPh sb="2" eb="4">
      <t>メンセキ</t>
    </rPh>
    <rPh sb="5" eb="6">
      <t>ツボ</t>
    </rPh>
    <phoneticPr fontId="1"/>
  </si>
  <si>
    <t>秋田県能代市浅内字茨島山50，51-2，53-1</t>
    <rPh sb="0" eb="3">
      <t>アキタケン</t>
    </rPh>
    <rPh sb="3" eb="6">
      <t>ノシロシ</t>
    </rPh>
    <rPh sb="6" eb="8">
      <t>アサナイ</t>
    </rPh>
    <rPh sb="8" eb="9">
      <t>アザ</t>
    </rPh>
    <rPh sb="9" eb="12">
      <t>バラジマヤマ</t>
    </rPh>
    <phoneticPr fontId="1"/>
  </si>
  <si>
    <t>7394（使用可能面積は4711.63）</t>
    <rPh sb="5" eb="11">
      <t>シヨウカノウメンセキ</t>
    </rPh>
    <phoneticPr fontId="1"/>
  </si>
  <si>
    <t>秋田県能代市浅内字茨島山66-2</t>
    <rPh sb="0" eb="3">
      <t>アキタケン</t>
    </rPh>
    <rPh sb="3" eb="6">
      <t>ノシロシ</t>
    </rPh>
    <rPh sb="6" eb="8">
      <t>アサナイ</t>
    </rPh>
    <rPh sb="8" eb="9">
      <t>アザ</t>
    </rPh>
    <rPh sb="9" eb="12">
      <t>バラジマヤマ</t>
    </rPh>
    <phoneticPr fontId="1"/>
  </si>
  <si>
    <t>三種206</t>
    <rPh sb="0" eb="2">
      <t>ミタネ</t>
    </rPh>
    <phoneticPr fontId="1"/>
  </si>
  <si>
    <t>2023/5/1</t>
    <phoneticPr fontId="1"/>
  </si>
  <si>
    <t>2023/6/30</t>
    <phoneticPr fontId="1"/>
  </si>
  <si>
    <t>秋田県山本郡三種町大口字コートキ111，112，113</t>
    <rPh sb="0" eb="3">
      <t>アキタケン</t>
    </rPh>
    <rPh sb="3" eb="5">
      <t>ヤマモト</t>
    </rPh>
    <rPh sb="5" eb="6">
      <t>グン</t>
    </rPh>
    <rPh sb="6" eb="9">
      <t>ミタネチョウ</t>
    </rPh>
    <rPh sb="9" eb="11">
      <t>オオグチ</t>
    </rPh>
    <rPh sb="11" eb="12">
      <t>アザ</t>
    </rPh>
    <phoneticPr fontId="1"/>
  </si>
  <si>
    <t>40.094544, 139.966117</t>
    <phoneticPr fontId="1"/>
  </si>
  <si>
    <t>NEDO　MONDSOLAR　年間日射量(kWh/㎡・day)</t>
    <rPh sb="15" eb="17">
      <t>ネンカン</t>
    </rPh>
    <rPh sb="17" eb="20">
      <t>ニッシャリョウ</t>
    </rPh>
    <phoneticPr fontId="1"/>
  </si>
  <si>
    <t>40.151297, 139.999437</t>
    <phoneticPr fontId="1"/>
  </si>
  <si>
    <t>40.151456, 139.998375</t>
    <phoneticPr fontId="1"/>
  </si>
  <si>
    <t>工事負担金DC1KW当りの単価</t>
    <rPh sb="0" eb="5">
      <t>コウジフタンキン</t>
    </rPh>
    <rPh sb="10" eb="11">
      <t>アタ</t>
    </rPh>
    <rPh sb="13" eb="15">
      <t>タンカ</t>
    </rPh>
    <phoneticPr fontId="1"/>
  </si>
  <si>
    <t>40.149748 139.998175</t>
    <phoneticPr fontId="1"/>
  </si>
  <si>
    <t>2023/9/15</t>
    <phoneticPr fontId="1"/>
  </si>
  <si>
    <t>2023/9/11</t>
    <phoneticPr fontId="1"/>
  </si>
  <si>
    <t>2023/12/11</t>
    <phoneticPr fontId="1"/>
  </si>
  <si>
    <t>2023/12/15</t>
    <phoneticPr fontId="1"/>
  </si>
  <si>
    <t>系統連系契約締結時の最終的な工事負担金（税込み）</t>
    <rPh sb="0" eb="4">
      <t>ケイトウレンケイ</t>
    </rPh>
    <rPh sb="4" eb="6">
      <t>ケイヤク</t>
    </rPh>
    <rPh sb="6" eb="8">
      <t>テイケツ</t>
    </rPh>
    <rPh sb="8" eb="9">
      <t>ジ</t>
    </rPh>
    <rPh sb="10" eb="12">
      <t>サイシュウ</t>
    </rPh>
    <rPh sb="12" eb="13">
      <t>テキ</t>
    </rPh>
    <rPh sb="14" eb="19">
      <t>コウジフタンキン</t>
    </rPh>
    <rPh sb="20" eb="22">
      <t>ゼイコ</t>
    </rPh>
    <phoneticPr fontId="1"/>
  </si>
  <si>
    <t>契約締結日</t>
    <rPh sb="0" eb="5">
      <t>ケイヤクテイケツビ</t>
    </rPh>
    <phoneticPr fontId="1"/>
  </si>
  <si>
    <t>2023/8/25 8/31に技術検討開始</t>
    <rPh sb="15" eb="17">
      <t>ギジュツ</t>
    </rPh>
    <rPh sb="17" eb="21">
      <t>ケントウカイシ</t>
    </rPh>
    <phoneticPr fontId="1"/>
  </si>
  <si>
    <t>599.308</t>
    <phoneticPr fontId="1"/>
  </si>
  <si>
    <t>接続検討申請が受領された日</t>
    <rPh sb="0" eb="4">
      <t>セツゾクケントウ</t>
    </rPh>
    <rPh sb="4" eb="6">
      <t>シンセイ</t>
    </rPh>
    <rPh sb="7" eb="9">
      <t>ジュリョウ</t>
    </rPh>
    <rPh sb="12" eb="13">
      <t>ビ</t>
    </rPh>
    <phoneticPr fontId="1"/>
  </si>
  <si>
    <t>2024/2/8</t>
    <phoneticPr fontId="1"/>
  </si>
  <si>
    <t>系統連系申請受理日</t>
    <rPh sb="0" eb="4">
      <t>ケイトウレンケイ</t>
    </rPh>
    <rPh sb="4" eb="6">
      <t>シンセイ</t>
    </rPh>
    <rPh sb="6" eb="8">
      <t>ジュリ</t>
    </rPh>
    <rPh sb="8" eb="9">
      <t>ジツ</t>
    </rPh>
    <phoneticPr fontId="1"/>
  </si>
  <si>
    <t>2023/ 8/31</t>
    <phoneticPr fontId="1"/>
  </si>
  <si>
    <t>系統連系接続回答（予定）日</t>
    <rPh sb="0" eb="4">
      <t>ケイトウレンケイ</t>
    </rPh>
    <rPh sb="4" eb="6">
      <t>セツゾク</t>
    </rPh>
    <rPh sb="6" eb="8">
      <t>カイトウ</t>
    </rPh>
    <rPh sb="9" eb="11">
      <t>ヨテイ</t>
    </rPh>
    <rPh sb="12" eb="13">
      <t>ヒ</t>
    </rPh>
    <phoneticPr fontId="1"/>
  </si>
  <si>
    <t>接続検討回答時の工事負担金額(税込み）</t>
    <rPh sb="0" eb="4">
      <t>セツゾクケントウ</t>
    </rPh>
    <rPh sb="4" eb="6">
      <t>カイトウ</t>
    </rPh>
    <rPh sb="6" eb="7">
      <t>ジ</t>
    </rPh>
    <rPh sb="8" eb="13">
      <t>コウジフタンキン</t>
    </rPh>
    <rPh sb="13" eb="14">
      <t>ガク</t>
    </rPh>
    <rPh sb="15" eb="17">
      <t>ゼイコ</t>
    </rPh>
    <phoneticPr fontId="1"/>
  </si>
  <si>
    <t>秋田県能代市浅内字茨島山47，49，66-5，66-6，111-1，11-2、浅内字上西山129</t>
    <rPh sb="0" eb="3">
      <t>アキタケン</t>
    </rPh>
    <rPh sb="3" eb="6">
      <t>ノシロシ</t>
    </rPh>
    <rPh sb="6" eb="12">
      <t>アサナイアザバラジマヤマ</t>
    </rPh>
    <rPh sb="39" eb="41">
      <t>アサナイ</t>
    </rPh>
    <rPh sb="41" eb="42">
      <t>アザ</t>
    </rPh>
    <rPh sb="42" eb="43">
      <t>カミ</t>
    </rPh>
    <rPh sb="43" eb="45">
      <t>ニシヤマ</t>
    </rPh>
    <phoneticPr fontId="1"/>
  </si>
  <si>
    <t>管理番号 　　電力会社管理番号</t>
    <rPh sb="0" eb="2">
      <t>カンリ</t>
    </rPh>
    <rPh sb="2" eb="4">
      <t>バンゴウ</t>
    </rPh>
    <rPh sb="7" eb="11">
      <t>デンリョクガイシャ</t>
    </rPh>
    <rPh sb="11" eb="15">
      <t>カンリバンゴウ</t>
    </rPh>
    <phoneticPr fontId="1"/>
  </si>
  <si>
    <t>能代102　A31222007</t>
    <rPh sb="0" eb="2">
      <t>ノシロ</t>
    </rPh>
    <phoneticPr fontId="1"/>
  </si>
  <si>
    <t>能代101　A31222005</t>
    <rPh sb="0" eb="2">
      <t>ノシロ</t>
    </rPh>
    <phoneticPr fontId="1"/>
  </si>
  <si>
    <t>能代103　A31223032</t>
    <rPh sb="0" eb="2">
      <t>ノシロ</t>
    </rPh>
    <phoneticPr fontId="1"/>
  </si>
  <si>
    <t>2023/11/8</t>
    <phoneticPr fontId="1"/>
  </si>
  <si>
    <t>能代106 A31223016</t>
    <rPh sb="0" eb="2">
      <t>ノシロ</t>
    </rPh>
    <phoneticPr fontId="1"/>
  </si>
  <si>
    <t>2023/12/28</t>
    <phoneticPr fontId="1"/>
  </si>
  <si>
    <t>2024/1/15</t>
    <phoneticPr fontId="1"/>
  </si>
  <si>
    <t>2024/7/12</t>
    <phoneticPr fontId="1"/>
  </si>
  <si>
    <t>2024/7/16</t>
    <phoneticPr fontId="1"/>
  </si>
  <si>
    <t>連系工事所要工期（入金後○○か月）</t>
    <rPh sb="0" eb="2">
      <t>レンケイ</t>
    </rPh>
    <rPh sb="2" eb="4">
      <t>コウジ</t>
    </rPh>
    <rPh sb="4" eb="8">
      <t>ショヨウコウキ</t>
    </rPh>
    <rPh sb="9" eb="12">
      <t>ニュウキンゴ</t>
    </rPh>
    <rPh sb="15" eb="16">
      <t>ゲツ</t>
    </rPh>
    <phoneticPr fontId="1"/>
  </si>
  <si>
    <t>4か月</t>
    <rPh sb="2" eb="3">
      <t>ゲツ</t>
    </rPh>
    <phoneticPr fontId="1"/>
  </si>
  <si>
    <t>秋田県能代市養蚕109　</t>
    <rPh sb="6" eb="8">
      <t>ヨウサン</t>
    </rPh>
    <phoneticPr fontId="1"/>
  </si>
  <si>
    <t>40.195122522820796, 140.03562989456577</t>
    <phoneticPr fontId="1"/>
  </si>
  <si>
    <t>平地で造成不要</t>
    <rPh sb="0" eb="2">
      <t>ヘイチ</t>
    </rPh>
    <rPh sb="3" eb="7">
      <t>ゾウセイフヨウ</t>
    </rPh>
    <phoneticPr fontId="1"/>
  </si>
  <si>
    <t>2024/2/14</t>
    <phoneticPr fontId="1"/>
  </si>
  <si>
    <t>系統連系保証金支払い日　年/月/日</t>
    <rPh sb="0" eb="4">
      <t>ケイトウレンケイ</t>
    </rPh>
    <rPh sb="4" eb="7">
      <t>ホショウキン</t>
    </rPh>
    <rPh sb="7" eb="9">
      <t>シハラ</t>
    </rPh>
    <rPh sb="10" eb="11">
      <t>ニチ</t>
    </rPh>
    <rPh sb="12" eb="13">
      <t>ネン</t>
    </rPh>
    <rPh sb="14" eb="15">
      <t>ガツ</t>
    </rPh>
    <rPh sb="16" eb="17">
      <t>ヒ</t>
    </rPh>
    <phoneticPr fontId="1"/>
  </si>
  <si>
    <t>申請時のKW（DC)</t>
    <rPh sb="0" eb="3">
      <t>シンセイジ</t>
    </rPh>
    <phoneticPr fontId="1"/>
  </si>
  <si>
    <t>最新のパネルを採用した現時点でのDC-KW数</t>
    <rPh sb="0" eb="2">
      <t>サイシン</t>
    </rPh>
    <rPh sb="7" eb="9">
      <t>サイヨウ</t>
    </rPh>
    <rPh sb="11" eb="14">
      <t>ゲンジテン</t>
    </rPh>
    <rPh sb="21" eb="22">
      <t>スウ</t>
    </rPh>
    <phoneticPr fontId="1"/>
  </si>
  <si>
    <t>2024/2/27</t>
    <phoneticPr fontId="1"/>
  </si>
  <si>
    <t>2024/9/4</t>
    <phoneticPr fontId="1"/>
  </si>
  <si>
    <r>
      <t>2023/7/31 　</t>
    </r>
    <r>
      <rPr>
        <b/>
        <sz val="9"/>
        <color rgb="FFFF0000"/>
        <rFont val="游ゴシック"/>
        <family val="3"/>
        <charset val="128"/>
        <scheme val="minor"/>
      </rPr>
      <t>2024/3/22の東北電力の要請に基づき2024/4/3に接続検討書を再申請</t>
    </r>
    <rPh sb="21" eb="25">
      <t>トウホクデンリョク</t>
    </rPh>
    <rPh sb="26" eb="28">
      <t>ヨウセイ</t>
    </rPh>
    <rPh sb="29" eb="30">
      <t>モト</t>
    </rPh>
    <rPh sb="41" eb="46">
      <t>セツゾクケントウショ</t>
    </rPh>
    <rPh sb="47" eb="50">
      <t>サイシンセイ</t>
    </rPh>
    <phoneticPr fontId="1"/>
  </si>
  <si>
    <t>2024/7/29　＆2024/3/8</t>
    <phoneticPr fontId="1"/>
  </si>
  <si>
    <t>土地代</t>
    <rPh sb="0" eb="3">
      <t>トチダイ</t>
    </rPh>
    <phoneticPr fontId="1"/>
  </si>
  <si>
    <t>地上権(50年まで＋延長可）</t>
    <rPh sb="0" eb="3">
      <t>チジョウケン</t>
    </rPh>
    <rPh sb="6" eb="7">
      <t>ネン</t>
    </rPh>
    <rPh sb="10" eb="13">
      <t>エンチョウカ</t>
    </rPh>
    <phoneticPr fontId="1"/>
  </si>
  <si>
    <t>土地代(坪単価）</t>
    <rPh sb="0" eb="3">
      <t>トチダイ</t>
    </rPh>
    <rPh sb="4" eb="5">
      <t>ツボ</t>
    </rPh>
    <rPh sb="5" eb="7">
      <t>タンカ</t>
    </rPh>
    <phoneticPr fontId="1"/>
  </si>
  <si>
    <t>土地代/DC-KW</t>
    <rPh sb="0" eb="3">
      <t>トチダイ</t>
    </rPh>
    <phoneticPr fontId="1"/>
  </si>
  <si>
    <t>JINKO　550ｗ</t>
    <phoneticPr fontId="1"/>
  </si>
  <si>
    <t>能代107　A31224003</t>
    <phoneticPr fontId="1"/>
  </si>
  <si>
    <t>2024/6/4</t>
    <phoneticPr fontId="1"/>
  </si>
  <si>
    <t>配電工事12か月　バンク逆潮流対策工事　1年5か月</t>
    <rPh sb="0" eb="4">
      <t>ハイデンコウジ</t>
    </rPh>
    <rPh sb="7" eb="8">
      <t>ゲツ</t>
    </rPh>
    <rPh sb="12" eb="15">
      <t>ギャクチョウリュウ</t>
    </rPh>
    <rPh sb="15" eb="19">
      <t>タイサクコウジ</t>
    </rPh>
    <rPh sb="21" eb="22">
      <t>ネン</t>
    </rPh>
    <rPh sb="24" eb="25">
      <t>ゲツ</t>
    </rPh>
    <phoneticPr fontId="1"/>
  </si>
  <si>
    <t>3か月</t>
    <rPh sb="2" eb="3">
      <t>ゲツ</t>
    </rPh>
    <phoneticPr fontId="1"/>
  </si>
  <si>
    <t>6カ月</t>
    <rPh sb="2" eb="3">
      <t>ゲツ</t>
    </rPh>
    <phoneticPr fontId="1"/>
  </si>
  <si>
    <t>伐採伐根粗造成費見積額（税込み）</t>
    <rPh sb="0" eb="4">
      <t>バッサイバッコン</t>
    </rPh>
    <rPh sb="4" eb="8">
      <t>アラゾウセイヒ</t>
    </rPh>
    <rPh sb="8" eb="11">
      <t>ミツモリガク</t>
    </rPh>
    <rPh sb="12" eb="13">
      <t>ゼイ</t>
    </rPh>
    <rPh sb="13" eb="14">
      <t>コ</t>
    </rPh>
    <phoneticPr fontId="1"/>
  </si>
  <si>
    <t>負担金+伐採伐根粗造成費＋土地代のDC-KW単価（税前）</t>
    <rPh sb="0" eb="3">
      <t>フタンキン</t>
    </rPh>
    <rPh sb="4" eb="6">
      <t>バッサイ</t>
    </rPh>
    <rPh sb="6" eb="8">
      <t>バッコン</t>
    </rPh>
    <rPh sb="8" eb="12">
      <t>アラゾウセイヒ</t>
    </rPh>
    <rPh sb="13" eb="16">
      <t>トチダイ</t>
    </rPh>
    <rPh sb="22" eb="24">
      <t>タンカ</t>
    </rPh>
    <rPh sb="25" eb="27">
      <t>ゼイマエ</t>
    </rPh>
    <phoneticPr fontId="1"/>
  </si>
  <si>
    <t>能代105 A31223015</t>
    <rPh sb="0" eb="2">
      <t>ノシロ</t>
    </rPh>
    <phoneticPr fontId="1"/>
  </si>
  <si>
    <t>2024/4/1 (2024/3/27)</t>
    <phoneticPr fontId="1"/>
  </si>
  <si>
    <t>工事負担金支払最終期日(支払完了日)</t>
    <rPh sb="0" eb="2">
      <t>コウジ</t>
    </rPh>
    <rPh sb="2" eb="5">
      <t>フタンキン</t>
    </rPh>
    <rPh sb="5" eb="7">
      <t>シハライ</t>
    </rPh>
    <rPh sb="7" eb="9">
      <t>サイシュウ</t>
    </rPh>
    <rPh sb="9" eb="11">
      <t>キジツ</t>
    </rPh>
    <rPh sb="12" eb="14">
      <t>シハライ</t>
    </rPh>
    <rPh sb="14" eb="17">
      <t>カンリョウビ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</si>
</sst>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3">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2"/>
      <color theme="1"/>
      <name val="游ゴシック"/>
      <family val="3"/>
      <charset val="128"/>
      <scheme val="minor"/>
    </font>
    <font>
      <sz val="12"/>
      <color theme="1"/>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9"/>
      <color indexed="81"/>
      <name val="MS P ゴシック"/>
      <family val="3"/>
      <charset val="128"/>
    </font>
    <font>
      <b/>
      <sz val="9"/>
      <color indexed="81"/>
      <name val="MS P ゴシック"/>
      <family val="3"/>
      <charset val="128"/>
    </font>
    <font>
      <b/>
      <sz val="9"/>
      <color rgb="FFFF0000"/>
      <name val="游ゴシック"/>
      <family val="3"/>
      <charset val="128"/>
      <scheme val="minor"/>
    </font>
  </fonts>
  <fills count="7">
    <fill>
      <patternFill patternType="none"/>
    </fill>
    <fill>
      <patternFill patternType="gray125"/>
    </fill>
    <fill>
      <patternFill patternType="solid">
        <fgColor theme="7"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FF0000"/>
      </left>
      <right style="thick">
        <color rgb="FFFF0000"/>
      </right>
      <top style="thick">
        <color rgb="FFFF0000"/>
      </top>
      <bottom style="thick">
        <color rgb="FFFF0000"/>
      </bottom>
      <diagonal/>
    </border>
    <border>
      <left style="thin">
        <color theme="1"/>
      </left>
      <right style="thin">
        <color theme="1"/>
      </right>
      <top style="thin">
        <color theme="1"/>
      </top>
      <bottom style="thin">
        <color theme="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76">
    <xf numFmtId="0" fontId="0" fillId="0" borderId="0" xfId="0">
      <alignment vertical="center"/>
    </xf>
    <xf numFmtId="0" fontId="0" fillId="2" borderId="1" xfId="0" applyFill="1" applyBorder="1" applyAlignment="1">
      <alignment horizontal="left" vertical="center" wrapText="1"/>
    </xf>
    <xf numFmtId="0" fontId="0" fillId="2" borderId="1" xfId="0" applyFill="1" applyBorder="1" applyAlignment="1">
      <alignment horizontal="center" vertical="center" wrapText="1"/>
    </xf>
    <xf numFmtId="176" fontId="0" fillId="2" borderId="1" xfId="0" applyNumberForma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49" fontId="2"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49"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lignment vertical="center"/>
    </xf>
    <xf numFmtId="176" fontId="0" fillId="0" borderId="1" xfId="0" applyNumberFormat="1" applyBorder="1" applyAlignment="1">
      <alignment horizontal="center" vertical="center"/>
    </xf>
    <xf numFmtId="0" fontId="8" fillId="0" borderId="1" xfId="0" applyFont="1" applyBorder="1" applyAlignment="1">
      <alignment horizontal="center" vertical="center" wrapText="1"/>
    </xf>
    <xf numFmtId="38" fontId="3" fillId="0" borderId="1" xfId="1" applyFont="1" applyBorder="1" applyAlignment="1">
      <alignment horizontal="center" vertical="center"/>
    </xf>
    <xf numFmtId="1" fontId="4" fillId="0" borderId="1" xfId="0" applyNumberFormat="1" applyFont="1" applyBorder="1" applyAlignment="1">
      <alignment horizontal="center" vertical="center" wrapText="1"/>
    </xf>
    <xf numFmtId="176" fontId="0" fillId="3" borderId="1" xfId="0" applyNumberFormat="1" applyFill="1" applyBorder="1" applyAlignment="1">
      <alignment horizontal="center" vertical="center" wrapText="1"/>
    </xf>
    <xf numFmtId="176" fontId="7" fillId="0" borderId="1" xfId="0" applyNumberFormat="1" applyFont="1" applyBorder="1" applyAlignment="1">
      <alignment horizontal="left" vertical="center" wrapText="1"/>
    </xf>
    <xf numFmtId="0" fontId="0" fillId="2" borderId="5" xfId="0" applyFill="1" applyBorder="1" applyAlignment="1">
      <alignment horizontal="center" vertical="center" wrapText="1"/>
    </xf>
    <xf numFmtId="0" fontId="0" fillId="0" borderId="5" xfId="0" applyBorder="1" applyAlignment="1">
      <alignment horizontal="center" vertical="center" wrapText="1"/>
    </xf>
    <xf numFmtId="49" fontId="2" fillId="0" borderId="5" xfId="0" applyNumberFormat="1" applyFont="1" applyBorder="1" applyAlignment="1">
      <alignment horizontal="center" vertical="center" wrapText="1"/>
    </xf>
    <xf numFmtId="0" fontId="0" fillId="2" borderId="6" xfId="0" applyFill="1" applyBorder="1" applyAlignment="1">
      <alignment horizontal="center" vertical="center" wrapText="1"/>
    </xf>
    <xf numFmtId="0" fontId="0" fillId="0" borderId="6" xfId="0" applyBorder="1" applyAlignment="1">
      <alignment horizontal="center" vertical="center" wrapText="1"/>
    </xf>
    <xf numFmtId="49" fontId="2" fillId="0" borderId="1" xfId="0" applyNumberFormat="1" applyFont="1" applyBorder="1" applyAlignment="1">
      <alignment horizontal="center" vertical="center" shrinkToFit="1"/>
    </xf>
    <xf numFmtId="49" fontId="0" fillId="0" borderId="1" xfId="0" applyNumberFormat="1" applyBorder="1" applyAlignment="1">
      <alignment horizontal="center" vertical="center" shrinkToFit="1"/>
    </xf>
    <xf numFmtId="49" fontId="0" fillId="4" borderId="1" xfId="0" applyNumberFormat="1" applyFill="1" applyBorder="1" applyAlignment="1">
      <alignment horizontal="center" vertical="center" shrinkToFit="1"/>
    </xf>
    <xf numFmtId="176" fontId="0" fillId="0" borderId="2" xfId="0" applyNumberFormat="1" applyBorder="1" applyAlignment="1">
      <alignment horizontal="center" vertical="center" wrapText="1"/>
    </xf>
    <xf numFmtId="0" fontId="0" fillId="0" borderId="3" xfId="0" applyBorder="1" applyAlignment="1">
      <alignment horizontal="center" vertical="center"/>
    </xf>
    <xf numFmtId="176" fontId="0" fillId="0" borderId="5" xfId="0" applyNumberFormat="1" applyBorder="1" applyAlignment="1">
      <alignment horizontal="center" vertical="center" wrapText="1"/>
    </xf>
    <xf numFmtId="0" fontId="0" fillId="2" borderId="2" xfId="0" applyFill="1" applyBorder="1" applyAlignment="1">
      <alignment horizontal="center" vertical="center" wrapText="1"/>
    </xf>
    <xf numFmtId="14" fontId="0" fillId="0" borderId="3" xfId="0" applyNumberFormat="1" applyBorder="1" applyAlignment="1">
      <alignment horizontal="center" vertical="center" wrapText="1"/>
    </xf>
    <xf numFmtId="14" fontId="0" fillId="0" borderId="3" xfId="0" applyNumberFormat="1" applyBorder="1" applyAlignment="1">
      <alignment horizontal="center" vertical="center" shrinkToFit="1"/>
    </xf>
    <xf numFmtId="0" fontId="0" fillId="0" borderId="6" xfId="0" applyBorder="1" applyAlignment="1">
      <alignment horizontal="center" vertical="center"/>
    </xf>
    <xf numFmtId="0" fontId="0" fillId="0" borderId="4" xfId="0" applyBorder="1" applyAlignment="1">
      <alignment horizontal="center" vertical="center"/>
    </xf>
    <xf numFmtId="176" fontId="0" fillId="0" borderId="6" xfId="0" applyNumberFormat="1" applyBorder="1" applyAlignment="1">
      <alignment horizontal="center" vertical="center" wrapText="1"/>
    </xf>
    <xf numFmtId="176" fontId="0" fillId="0" borderId="8" xfId="0" applyNumberForma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14" fontId="0" fillId="0" borderId="0" xfId="0" applyNumberFormat="1" applyAlignment="1">
      <alignment horizontal="center" vertical="center" wrapText="1"/>
    </xf>
    <xf numFmtId="49" fontId="0" fillId="0" borderId="5" xfId="0" applyNumberFormat="1" applyBorder="1" applyAlignment="1">
      <alignment horizontal="center" vertical="center" wrapText="1"/>
    </xf>
    <xf numFmtId="0" fontId="9" fillId="2" borderId="1" xfId="0" applyFont="1" applyFill="1" applyBorder="1" applyAlignment="1">
      <alignment horizontal="center" vertical="center" wrapText="1"/>
    </xf>
    <xf numFmtId="176" fontId="0" fillId="0" borderId="1" xfId="1" applyNumberFormat="1" applyFont="1" applyBorder="1" applyAlignment="1">
      <alignment horizontal="center" vertical="center" wrapText="1"/>
    </xf>
    <xf numFmtId="176" fontId="0" fillId="0" borderId="0" xfId="0" applyNumberFormat="1">
      <alignment vertical="center"/>
    </xf>
    <xf numFmtId="14" fontId="0" fillId="0" borderId="5" xfId="0" applyNumberFormat="1" applyBorder="1" applyAlignment="1">
      <alignment horizontal="center" vertical="center" wrapText="1"/>
    </xf>
    <xf numFmtId="40" fontId="4" fillId="0" borderId="6" xfId="1" applyNumberFormat="1" applyFont="1" applyFill="1" applyBorder="1" applyAlignment="1">
      <alignment horizontal="center" vertical="center" wrapText="1"/>
    </xf>
    <xf numFmtId="49" fontId="2" fillId="0" borderId="3" xfId="0" applyNumberFormat="1" applyFont="1" applyBorder="1" applyAlignment="1">
      <alignment horizontal="center" vertical="center" wrapText="1"/>
    </xf>
    <xf numFmtId="0" fontId="0" fillId="0" borderId="11" xfId="0" applyBorder="1" applyAlignment="1">
      <alignment horizontal="center" vertical="center" wrapText="1"/>
    </xf>
    <xf numFmtId="176" fontId="0" fillId="0" borderId="0" xfId="0" applyNumberFormat="1" applyAlignment="1">
      <alignment horizontal="center" vertical="center" wrapText="1"/>
    </xf>
    <xf numFmtId="38" fontId="3" fillId="3" borderId="1" xfId="1" applyFont="1" applyFill="1" applyBorder="1" applyAlignment="1">
      <alignment horizontal="center" vertical="center"/>
    </xf>
    <xf numFmtId="49" fontId="0" fillId="4" borderId="5" xfId="0" applyNumberFormat="1" applyFill="1" applyBorder="1" applyAlignment="1">
      <alignment horizontal="center" vertical="center"/>
    </xf>
    <xf numFmtId="0" fontId="0" fillId="4" borderId="6" xfId="0" applyFill="1" applyBorder="1" applyAlignment="1">
      <alignment horizontal="center" vertical="center"/>
    </xf>
    <xf numFmtId="0" fontId="0" fillId="4" borderId="1" xfId="0" applyFill="1" applyBorder="1" applyAlignment="1">
      <alignment horizontal="center" vertical="center"/>
    </xf>
    <xf numFmtId="49" fontId="0" fillId="4" borderId="1" xfId="0" applyNumberFormat="1" applyFill="1" applyBorder="1" applyAlignment="1">
      <alignment horizontal="center" vertical="center"/>
    </xf>
    <xf numFmtId="0" fontId="0" fillId="4" borderId="5" xfId="0"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0" fillId="4" borderId="1" xfId="0" applyNumberFormat="1" applyFill="1" applyBorder="1" applyAlignment="1">
      <alignment horizontal="center" vertical="center" wrapText="1"/>
    </xf>
    <xf numFmtId="176" fontId="0" fillId="4" borderId="1" xfId="0" applyNumberFormat="1" applyFill="1" applyBorder="1" applyAlignment="1">
      <alignment horizontal="center" vertical="center" wrapText="1"/>
    </xf>
    <xf numFmtId="14" fontId="0" fillId="4" borderId="1" xfId="0" applyNumberFormat="1" applyFill="1" applyBorder="1" applyAlignment="1">
      <alignment horizontal="center" vertical="center" wrapText="1"/>
    </xf>
    <xf numFmtId="0" fontId="9" fillId="2" borderId="6"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1" fontId="0" fillId="0" borderId="1" xfId="0" applyNumberFormat="1" applyBorder="1" applyAlignment="1">
      <alignment horizontal="center" vertical="center" wrapText="1"/>
    </xf>
    <xf numFmtId="176" fontId="0" fillId="2" borderId="5" xfId="0" applyNumberFormat="1" applyFill="1" applyBorder="1" applyAlignment="1">
      <alignment horizontal="center" vertical="center" wrapText="1"/>
    </xf>
    <xf numFmtId="176" fontId="6" fillId="2" borderId="6" xfId="0" applyNumberFormat="1" applyFont="1" applyFill="1" applyBorder="1" applyAlignment="1">
      <alignment horizontal="center" vertical="center" wrapText="1"/>
    </xf>
    <xf numFmtId="14" fontId="0" fillId="0" borderId="8" xfId="0" applyNumberFormat="1" applyBorder="1" applyAlignment="1">
      <alignment horizontal="center" vertical="center" wrapText="1"/>
    </xf>
    <xf numFmtId="0" fontId="0" fillId="6" borderId="1" xfId="0" applyFill="1" applyBorder="1" applyAlignment="1">
      <alignment horizontal="center" vertical="center" wrapText="1"/>
    </xf>
    <xf numFmtId="176" fontId="0" fillId="6" borderId="1" xfId="0" applyNumberFormat="1" applyFill="1" applyBorder="1" applyAlignment="1">
      <alignment horizontal="center" vertical="center" wrapText="1"/>
    </xf>
    <xf numFmtId="176" fontId="0" fillId="4" borderId="8" xfId="0" applyNumberFormat="1" applyFill="1" applyBorder="1" applyAlignment="1">
      <alignment horizontal="center" vertical="center"/>
    </xf>
    <xf numFmtId="0" fontId="0" fillId="5" borderId="6" xfId="0" applyFill="1" applyBorder="1" applyAlignment="1">
      <alignment horizontal="center" vertical="center" wrapText="1"/>
    </xf>
    <xf numFmtId="176" fontId="0" fillId="4" borderId="5" xfId="0" applyNumberFormat="1" applyFill="1" applyBorder="1" applyAlignment="1">
      <alignment horizontal="center" vertical="center" wrapText="1"/>
    </xf>
    <xf numFmtId="38" fontId="3" fillId="3" borderId="6" xfId="1" applyFont="1" applyFill="1" applyBorder="1" applyAlignment="1">
      <alignment horizontal="center" vertical="center"/>
    </xf>
    <xf numFmtId="176" fontId="0" fillId="6" borderId="2" xfId="0" applyNumberFormat="1" applyFill="1" applyBorder="1" applyAlignment="1">
      <alignment horizontal="center" vertical="center" wrapText="1"/>
    </xf>
    <xf numFmtId="176" fontId="0" fillId="6" borderId="3" xfId="0" applyNumberFormat="1" applyFill="1" applyBorder="1" applyAlignment="1">
      <alignment horizontal="center" vertical="center" wrapText="1"/>
    </xf>
    <xf numFmtId="176" fontId="0" fillId="6" borderId="7" xfId="0" applyNumberForma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CC"/>
      <color rgb="FF0000FF"/>
      <color rgb="FF66FFFF"/>
      <color rgb="FFFF9999"/>
      <color rgb="FFFFD1FF"/>
      <color rgb="FFFF99FF"/>
      <color rgb="FFC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Kouichi Yamauchi" id="{2426A72B-8C27-4E9A-B7D0-DB910C30EB2F}" userId="3dd8a8bd856a3a29" providerId="Windows Live"/>
</personList>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A7" dT="2023-07-14T09:21:31.51" personId="{2426A72B-8C27-4E9A-B7D0-DB910C30EB2F}" id="{5C787D23-796C-4514-87A3-93CA09EF76AF}">
    <text>この土地に生える樹木の伐採費用を60万円とみなして値引きした。</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AM12"/>
  <sheetViews>
    <sheetView tabSelected="1" zoomScaleNormal="100" workbookViewId="0">
      <pane xSplit="3" ySplit="3" topLeftCell="D12" activePane="bottomRight" state="frozen"/>
      <selection pane="topRight" activeCell="C1" sqref="C1"/>
      <selection pane="bottomLeft" activeCell="A2" sqref="A2"/>
      <selection pane="bottomRight" activeCell="A12" sqref="A12"/>
    </sheetView>
  </sheetViews>
  <sheetFormatPr baseColWidth="10" defaultColWidth="8.6640625" defaultRowHeight="18"/>
  <cols>
    <col min="2" max="2" width="6.1640625" customWidth="1"/>
    <col min="3" max="3" width="12.83203125" customWidth="1"/>
    <col min="4" max="5" width="11" customWidth="1"/>
    <col min="6" max="6" width="10.1640625" customWidth="1"/>
    <col min="7" max="7" width="13.5" customWidth="1"/>
    <col min="8" max="8" width="10.1640625" customWidth="1"/>
    <col min="9" max="9" width="21.6640625" customWidth="1"/>
    <col min="10" max="10" width="13.1640625" customWidth="1"/>
    <col min="11" max="12" width="14.6640625" customWidth="1"/>
    <col min="13" max="20" width="13.1640625" customWidth="1"/>
    <col min="21" max="22" width="10.6640625" customWidth="1"/>
    <col min="23" max="23" width="35.6640625" customWidth="1"/>
    <col min="24" max="24" width="22.6640625" customWidth="1"/>
    <col min="25" max="25" width="14" customWidth="1"/>
    <col min="26" max="27" width="13.1640625" customWidth="1"/>
    <col min="28" max="28" width="12.1640625" customWidth="1"/>
    <col min="29" max="30" width="13.1640625" customWidth="1"/>
    <col min="31" max="31" width="16.6640625" customWidth="1"/>
    <col min="32" max="32" width="16.5" customWidth="1"/>
    <col min="33" max="33" width="13.1640625" customWidth="1"/>
    <col min="34" max="34" width="18" customWidth="1"/>
    <col min="37" max="37" width="12.6640625" bestFit="1" customWidth="1"/>
    <col min="39" max="39" width="16.1640625" customWidth="1"/>
  </cols>
  <sheetData>
    <row r="3" spans="2:39" ht="84.75" customHeight="1">
      <c r="B3" s="1" t="s">
        <v>2</v>
      </c>
      <c r="C3" s="21" t="s">
        <v>54</v>
      </c>
      <c r="D3" s="24" t="s">
        <v>71</v>
      </c>
      <c r="E3" s="61" t="s">
        <v>72</v>
      </c>
      <c r="F3" s="2" t="s">
        <v>3</v>
      </c>
      <c r="G3" s="32" t="s">
        <v>47</v>
      </c>
      <c r="H3" s="32" t="s">
        <v>4</v>
      </c>
      <c r="I3" s="2" t="s">
        <v>14</v>
      </c>
      <c r="J3" s="2" t="s">
        <v>52</v>
      </c>
      <c r="K3" s="2" t="s">
        <v>37</v>
      </c>
      <c r="L3" s="2" t="s">
        <v>64</v>
      </c>
      <c r="M3" s="2" t="s">
        <v>49</v>
      </c>
      <c r="N3" s="2" t="s">
        <v>70</v>
      </c>
      <c r="O3" s="43" t="s">
        <v>43</v>
      </c>
      <c r="P3" s="43" t="s">
        <v>51</v>
      </c>
      <c r="Q3" s="2" t="s">
        <v>44</v>
      </c>
      <c r="R3" s="2" t="s">
        <v>91</v>
      </c>
      <c r="S3" s="2" t="s">
        <v>87</v>
      </c>
      <c r="T3" s="67" t="s">
        <v>88</v>
      </c>
      <c r="U3" s="4" t="s">
        <v>6</v>
      </c>
      <c r="V3" s="4" t="s">
        <v>25</v>
      </c>
      <c r="W3" s="3" t="s">
        <v>0</v>
      </c>
      <c r="X3" s="3" t="s">
        <v>1</v>
      </c>
      <c r="Y3" s="3" t="s">
        <v>22</v>
      </c>
      <c r="Z3" s="3" t="s">
        <v>77</v>
      </c>
      <c r="AA3" s="3" t="s">
        <v>79</v>
      </c>
      <c r="AB3" s="64" t="s">
        <v>80</v>
      </c>
      <c r="AC3" s="65" t="s">
        <v>34</v>
      </c>
      <c r="AD3" s="3" t="s">
        <v>5</v>
      </c>
      <c r="AE3" s="3" t="s">
        <v>7</v>
      </c>
      <c r="AF3" s="3" t="s">
        <v>8</v>
      </c>
      <c r="AG3" s="3" t="s">
        <v>8</v>
      </c>
      <c r="AH3" s="3"/>
      <c r="AI3" s="3" t="s">
        <v>10</v>
      </c>
      <c r="AJ3" s="3" t="s">
        <v>11</v>
      </c>
    </row>
    <row r="4" spans="2:39" ht="65.25" customHeight="1">
      <c r="B4" s="5">
        <v>1</v>
      </c>
      <c r="C4" s="22" t="s">
        <v>56</v>
      </c>
      <c r="D4" s="40">
        <v>862.5</v>
      </c>
      <c r="E4" s="49">
        <v>877.5</v>
      </c>
      <c r="F4" s="22">
        <f>23*33.3</f>
        <v>765.9</v>
      </c>
      <c r="G4" s="41">
        <v>44921</v>
      </c>
      <c r="H4" s="66">
        <v>45009</v>
      </c>
      <c r="I4" s="25" t="s">
        <v>18</v>
      </c>
      <c r="J4" s="6">
        <v>1200000</v>
      </c>
      <c r="K4" s="6">
        <f t="shared" ref="K4:K9" si="0">J4/D4</f>
        <v>1391.304347826087</v>
      </c>
      <c r="L4" s="6" t="s">
        <v>85</v>
      </c>
      <c r="M4" s="10">
        <v>45267</v>
      </c>
      <c r="N4" s="5"/>
      <c r="O4" s="6">
        <v>768506</v>
      </c>
      <c r="P4" s="10">
        <v>45450</v>
      </c>
      <c r="Q4" s="5"/>
      <c r="R4" s="10">
        <v>45594</v>
      </c>
      <c r="S4" s="6">
        <v>5463700</v>
      </c>
      <c r="T4" s="68">
        <f>((O4+S4)/1.1+Z4)/E4</f>
        <v>9875.3752913752887</v>
      </c>
      <c r="U4" s="7">
        <v>9063</v>
      </c>
      <c r="V4" s="18">
        <f>INT(U4*0.3025)</f>
        <v>2741</v>
      </c>
      <c r="W4" s="20" t="s">
        <v>19</v>
      </c>
      <c r="X4" s="6" t="s">
        <v>20</v>
      </c>
      <c r="Y4" s="6" t="s">
        <v>21</v>
      </c>
      <c r="Z4" s="6">
        <v>3000000</v>
      </c>
      <c r="AA4" s="6">
        <f>Z4/V4</f>
        <v>1094.4910616563297</v>
      </c>
      <c r="AB4" s="31">
        <f>Z4/E4</f>
        <v>3418.8034188034189</v>
      </c>
      <c r="AC4" s="25">
        <v>3.59</v>
      </c>
      <c r="AD4" s="6" t="s">
        <v>9</v>
      </c>
      <c r="AE4" s="6" t="s">
        <v>17</v>
      </c>
      <c r="AF4" s="6"/>
      <c r="AG4" s="6"/>
      <c r="AH4" s="6"/>
      <c r="AI4" s="6" t="s">
        <v>81</v>
      </c>
      <c r="AJ4" s="6"/>
    </row>
    <row r="5" spans="2:39" ht="37.5" customHeight="1">
      <c r="B5" s="5">
        <v>2</v>
      </c>
      <c r="C5" s="5" t="s">
        <v>55</v>
      </c>
      <c r="D5" s="5">
        <v>888.6</v>
      </c>
      <c r="E5" s="25">
        <v>1029.5999999999999</v>
      </c>
      <c r="F5" s="25">
        <v>865.8</v>
      </c>
      <c r="G5" s="33">
        <v>44834</v>
      </c>
      <c r="H5" s="34">
        <v>45009</v>
      </c>
      <c r="I5" s="5" t="s">
        <v>18</v>
      </c>
      <c r="J5" s="6">
        <v>1300000</v>
      </c>
      <c r="K5" s="6">
        <f>O5/D5</f>
        <v>4025.9273013729462</v>
      </c>
      <c r="L5" s="6" t="s">
        <v>86</v>
      </c>
      <c r="M5" s="10">
        <v>45026</v>
      </c>
      <c r="N5" s="10">
        <v>45044</v>
      </c>
      <c r="O5" s="6">
        <v>3577439</v>
      </c>
      <c r="P5" s="10">
        <v>45231</v>
      </c>
      <c r="Q5" s="46">
        <v>45232</v>
      </c>
      <c r="R5" s="66" t="s">
        <v>90</v>
      </c>
      <c r="S5" s="50">
        <v>7290800</v>
      </c>
      <c r="T5" s="68">
        <f>((O5+S5)/1.1+Z5)/E5</f>
        <v>10033.233559369923</v>
      </c>
      <c r="U5" s="47">
        <v>11837.51</v>
      </c>
      <c r="V5" s="18">
        <f>INT(U5*0.3025)</f>
        <v>3580</v>
      </c>
      <c r="W5" s="20" t="s">
        <v>15</v>
      </c>
      <c r="X5" s="6" t="s">
        <v>16</v>
      </c>
      <c r="Y5" s="6" t="s">
        <v>78</v>
      </c>
      <c r="Z5" s="6">
        <v>450000</v>
      </c>
      <c r="AA5" s="63">
        <f>(Z5*21)/V5</f>
        <v>2639.6648044692738</v>
      </c>
      <c r="AB5" s="31">
        <f>(Z5*21)/E5</f>
        <v>9178.3216783216794</v>
      </c>
      <c r="AC5" s="25">
        <v>3.59</v>
      </c>
      <c r="AD5" s="6" t="s">
        <v>9</v>
      </c>
      <c r="AE5" s="6" t="s">
        <v>17</v>
      </c>
      <c r="AF5" s="6"/>
      <c r="AG5" s="6" t="s">
        <v>23</v>
      </c>
      <c r="AH5" s="6"/>
      <c r="AI5" s="6" t="s">
        <v>12</v>
      </c>
      <c r="AJ5" s="6" t="s">
        <v>13</v>
      </c>
      <c r="AM5" s="45"/>
    </row>
    <row r="6" spans="2:39" ht="35.25" customHeight="1">
      <c r="B6" s="5">
        <v>3</v>
      </c>
      <c r="C6" s="23" t="s">
        <v>57</v>
      </c>
      <c r="D6" s="39">
        <v>611.79999999999995</v>
      </c>
      <c r="E6" s="39">
        <v>622.44000000000005</v>
      </c>
      <c r="F6" s="9" t="s">
        <v>46</v>
      </c>
      <c r="G6" s="9" t="s">
        <v>58</v>
      </c>
      <c r="H6" s="26" t="s">
        <v>48</v>
      </c>
      <c r="I6" s="5" t="s">
        <v>18</v>
      </c>
      <c r="J6" s="6">
        <v>1100000</v>
      </c>
      <c r="K6" s="6">
        <f t="shared" si="0"/>
        <v>1797.9731938542009</v>
      </c>
      <c r="L6" s="9" t="s">
        <v>65</v>
      </c>
      <c r="M6" s="9" t="s">
        <v>69</v>
      </c>
      <c r="N6" s="9" t="s">
        <v>73</v>
      </c>
      <c r="O6" s="6"/>
      <c r="P6" s="9" t="s">
        <v>74</v>
      </c>
      <c r="Q6" s="9"/>
      <c r="R6" s="48"/>
      <c r="S6" s="50">
        <v>518100</v>
      </c>
      <c r="T6" s="68">
        <f>((O6+S6)/1.1+Z6)/E6</f>
        <v>6311.8372855214957</v>
      </c>
      <c r="U6" s="12">
        <v>7091</v>
      </c>
      <c r="V6" s="18">
        <f>INT(U6*0.3025)</f>
        <v>2145</v>
      </c>
      <c r="W6" s="13" t="s">
        <v>66</v>
      </c>
      <c r="X6" s="5" t="s">
        <v>67</v>
      </c>
      <c r="Y6" s="6" t="s">
        <v>21</v>
      </c>
      <c r="Z6" s="15">
        <v>3457740</v>
      </c>
      <c r="AA6" s="6">
        <f>Z6/V6</f>
        <v>1612</v>
      </c>
      <c r="AB6" s="31">
        <f>Z6/E6</f>
        <v>5555.1378446115286</v>
      </c>
      <c r="AC6" s="25">
        <v>3.59</v>
      </c>
      <c r="AD6" s="6" t="s">
        <v>9</v>
      </c>
      <c r="AE6" s="8"/>
      <c r="AF6" s="5" t="s">
        <v>68</v>
      </c>
      <c r="AG6" s="8"/>
      <c r="AH6" s="8"/>
      <c r="AI6" s="6" t="s">
        <v>24</v>
      </c>
      <c r="AJ6" s="6" t="s">
        <v>13</v>
      </c>
      <c r="AM6" s="45">
        <v>9400000</v>
      </c>
    </row>
    <row r="7" spans="2:39" ht="42.75" customHeight="1">
      <c r="B7" s="5">
        <v>4</v>
      </c>
      <c r="C7" s="42" t="s">
        <v>89</v>
      </c>
      <c r="D7" s="25">
        <v>933.8</v>
      </c>
      <c r="E7" s="70">
        <v>950.4</v>
      </c>
      <c r="F7" s="8">
        <v>765.9</v>
      </c>
      <c r="G7" s="27" t="s">
        <v>39</v>
      </c>
      <c r="H7" s="27" t="s">
        <v>42</v>
      </c>
      <c r="I7" s="5" t="s">
        <v>18</v>
      </c>
      <c r="J7" s="44">
        <v>9400000</v>
      </c>
      <c r="K7" s="6">
        <f t="shared" si="0"/>
        <v>10066.395373741701</v>
      </c>
      <c r="L7" s="6" t="s">
        <v>86</v>
      </c>
      <c r="M7" s="11" t="s">
        <v>60</v>
      </c>
      <c r="N7" s="11" t="s">
        <v>61</v>
      </c>
      <c r="O7" s="6">
        <v>5617806</v>
      </c>
      <c r="P7" s="11" t="s">
        <v>62</v>
      </c>
      <c r="Q7" s="11"/>
      <c r="R7" s="11"/>
      <c r="S7" s="50">
        <v>6913500</v>
      </c>
      <c r="T7" s="68">
        <f>((J7+S7)/1.1+Z7)/E7</f>
        <v>20023.626415671872</v>
      </c>
      <c r="U7" s="17">
        <v>9908</v>
      </c>
      <c r="V7" s="18">
        <f>INT(U7*0.3025)</f>
        <v>2997</v>
      </c>
      <c r="W7" s="13" t="s">
        <v>26</v>
      </c>
      <c r="X7" s="8" t="s">
        <v>35</v>
      </c>
      <c r="Y7" s="6" t="s">
        <v>21</v>
      </c>
      <c r="Z7" s="15">
        <v>4200000</v>
      </c>
      <c r="AA7" s="19">
        <f>Z7/V7</f>
        <v>1401.4014014014015</v>
      </c>
      <c r="AB7" s="31">
        <f>Z7/E7</f>
        <v>4419.1919191919196</v>
      </c>
      <c r="AC7" s="25">
        <v>3.59</v>
      </c>
      <c r="AD7" s="6" t="s">
        <v>9</v>
      </c>
      <c r="AE7" s="8"/>
      <c r="AF7" s="8"/>
      <c r="AG7" s="6" t="s">
        <v>23</v>
      </c>
      <c r="AH7" s="8"/>
      <c r="AI7" s="6" t="s">
        <v>24</v>
      </c>
      <c r="AJ7" s="6" t="s">
        <v>13</v>
      </c>
      <c r="AM7" s="45">
        <v>9600000</v>
      </c>
    </row>
    <row r="8" spans="2:39" ht="38.25" customHeight="1">
      <c r="B8" s="5">
        <v>5</v>
      </c>
      <c r="C8" s="42" t="s">
        <v>59</v>
      </c>
      <c r="D8" s="25">
        <v>1115.5</v>
      </c>
      <c r="E8" s="70">
        <v>1134.9000000000001</v>
      </c>
      <c r="F8" s="8">
        <v>932.4</v>
      </c>
      <c r="G8" s="27" t="s">
        <v>40</v>
      </c>
      <c r="H8" s="27" t="s">
        <v>41</v>
      </c>
      <c r="I8" s="5" t="s">
        <v>18</v>
      </c>
      <c r="J8" s="15">
        <v>7600000</v>
      </c>
      <c r="K8" s="6">
        <f t="shared" si="0"/>
        <v>6813.0883012102195</v>
      </c>
      <c r="L8" s="6" t="s">
        <v>86</v>
      </c>
      <c r="M8" s="11" t="s">
        <v>60</v>
      </c>
      <c r="N8" s="11" t="s">
        <v>61</v>
      </c>
      <c r="O8" s="6"/>
      <c r="P8" s="11" t="s">
        <v>63</v>
      </c>
      <c r="Q8" s="11"/>
      <c r="R8" s="11"/>
      <c r="S8" s="15">
        <v>1536700</v>
      </c>
      <c r="T8" s="68">
        <f>((J8+S8)/1.1+Z8)/E8</f>
        <v>12371.403567795318</v>
      </c>
      <c r="U8" s="17">
        <v>11753</v>
      </c>
      <c r="V8" s="18">
        <f>INT(U8*0.3025)</f>
        <v>3555</v>
      </c>
      <c r="W8" s="13" t="s">
        <v>53</v>
      </c>
      <c r="X8" s="8" t="s">
        <v>36</v>
      </c>
      <c r="Y8" s="6" t="s">
        <v>21</v>
      </c>
      <c r="Z8" s="15">
        <v>5734215</v>
      </c>
      <c r="AA8" s="6">
        <v>1613</v>
      </c>
      <c r="AB8" s="31">
        <f>Z8/E8</f>
        <v>5052.6169706582077</v>
      </c>
      <c r="AC8" s="25">
        <v>3.59</v>
      </c>
      <c r="AD8" s="6" t="s">
        <v>9</v>
      </c>
      <c r="AE8" s="8"/>
      <c r="AF8" s="8"/>
      <c r="AG8" s="8"/>
      <c r="AH8" s="8"/>
      <c r="AI8" s="6" t="s">
        <v>24</v>
      </c>
      <c r="AJ8" s="6" t="s">
        <v>13</v>
      </c>
      <c r="AM8" s="45">
        <f>SUM(AM6:AM7)</f>
        <v>19000000</v>
      </c>
    </row>
    <row r="9" spans="2:39" ht="93.75" customHeight="1">
      <c r="B9" s="5">
        <v>6</v>
      </c>
      <c r="C9" s="42" t="s">
        <v>82</v>
      </c>
      <c r="D9" s="25">
        <v>439.3</v>
      </c>
      <c r="E9" s="25">
        <v>446.94</v>
      </c>
      <c r="F9" s="8">
        <v>432.9</v>
      </c>
      <c r="G9" s="62" t="s">
        <v>75</v>
      </c>
      <c r="H9" s="27" t="s">
        <v>83</v>
      </c>
      <c r="I9" s="5" t="s">
        <v>18</v>
      </c>
      <c r="J9" s="29">
        <v>16800000</v>
      </c>
      <c r="K9" s="6">
        <f t="shared" si="0"/>
        <v>38242.65877532438</v>
      </c>
      <c r="L9" s="6" t="s">
        <v>84</v>
      </c>
      <c r="M9" s="11"/>
      <c r="N9" s="11"/>
      <c r="O9" s="6"/>
      <c r="P9" s="11"/>
      <c r="Q9" s="11"/>
      <c r="R9" s="11"/>
      <c r="S9" s="15">
        <v>1556500</v>
      </c>
      <c r="T9" s="68">
        <f>((J9+S9)/1.1+Z9)/E9</f>
        <v>42480.53938498965</v>
      </c>
      <c r="U9" s="16" t="s">
        <v>27</v>
      </c>
      <c r="V9" s="18">
        <f>INT(4711.63*0.3025)</f>
        <v>1425</v>
      </c>
      <c r="W9" s="14" t="s">
        <v>28</v>
      </c>
      <c r="X9" s="8" t="s">
        <v>38</v>
      </c>
      <c r="Y9" s="6" t="s">
        <v>21</v>
      </c>
      <c r="Z9" s="15">
        <f>V9*AA9</f>
        <v>2298525</v>
      </c>
      <c r="AA9" s="6">
        <v>1613</v>
      </c>
      <c r="AB9" s="31">
        <f>Z9/E9</f>
        <v>5142.8044032756079</v>
      </c>
      <c r="AC9" s="25">
        <v>3.59</v>
      </c>
      <c r="AD9" s="6" t="s">
        <v>9</v>
      </c>
      <c r="AE9" s="8"/>
      <c r="AF9" s="8"/>
      <c r="AG9" s="8"/>
      <c r="AH9" s="8"/>
      <c r="AI9" s="6" t="s">
        <v>24</v>
      </c>
      <c r="AJ9" s="6" t="s">
        <v>13</v>
      </c>
      <c r="AM9" s="45"/>
    </row>
    <row r="10" spans="2:39" ht="93.75" customHeight="1" thickBot="1">
      <c r="B10" s="5">
        <v>7</v>
      </c>
      <c r="C10" s="52" t="s">
        <v>29</v>
      </c>
      <c r="D10" s="53">
        <v>448.5</v>
      </c>
      <c r="E10" s="53">
        <v>456.3</v>
      </c>
      <c r="F10" s="54">
        <v>432.80799999999999</v>
      </c>
      <c r="G10" s="55" t="s">
        <v>30</v>
      </c>
      <c r="H10" s="28" t="s">
        <v>31</v>
      </c>
      <c r="I10" s="56" t="s">
        <v>18</v>
      </c>
      <c r="J10" s="69">
        <v>683800</v>
      </c>
      <c r="K10" s="37">
        <f>O10/D10</f>
        <v>1430.5172798216277</v>
      </c>
      <c r="L10" s="57" t="s">
        <v>65</v>
      </c>
      <c r="M10" s="55" t="s">
        <v>50</v>
      </c>
      <c r="N10" s="58" t="s">
        <v>45</v>
      </c>
      <c r="O10" s="59">
        <v>641587</v>
      </c>
      <c r="P10" s="60">
        <v>45351</v>
      </c>
      <c r="Q10" s="60">
        <v>45351</v>
      </c>
      <c r="R10" s="58" t="s">
        <v>76</v>
      </c>
      <c r="S10" s="59">
        <v>1278200</v>
      </c>
      <c r="T10" s="73">
        <f>((J10+S10)/1.1+Z10)/E10</f>
        <v>9105.2955591417121</v>
      </c>
      <c r="U10" s="51">
        <v>4860</v>
      </c>
      <c r="V10" s="18">
        <f>INT(U10*0.3025)</f>
        <v>1470</v>
      </c>
      <c r="W10" s="13" t="s">
        <v>32</v>
      </c>
      <c r="X10" s="5" t="s">
        <v>33</v>
      </c>
      <c r="Y10" s="31" t="s">
        <v>21</v>
      </c>
      <c r="Z10" s="38">
        <f>V10*AA10</f>
        <v>2371110</v>
      </c>
      <c r="AA10" s="35">
        <v>1613</v>
      </c>
      <c r="AB10" s="31">
        <f>Z10/E10</f>
        <v>5196.3839579224195</v>
      </c>
      <c r="AC10" s="35"/>
      <c r="AD10" s="6" t="s">
        <v>9</v>
      </c>
      <c r="AE10" s="30"/>
      <c r="AF10" s="30"/>
      <c r="AG10" s="30"/>
      <c r="AH10" s="30"/>
      <c r="AI10" s="6" t="s">
        <v>24</v>
      </c>
      <c r="AJ10" s="6" t="s">
        <v>13</v>
      </c>
      <c r="AM10" s="45"/>
    </row>
    <row r="11" spans="2:39" ht="93.75" customHeight="1" thickTop="1" thickBot="1">
      <c r="B11" s="5"/>
      <c r="C11" s="52"/>
      <c r="D11" s="53"/>
      <c r="E11" s="53">
        <f>SUM(E4:E10)</f>
        <v>5518.08</v>
      </c>
      <c r="F11" s="54"/>
      <c r="G11" s="55"/>
      <c r="H11" s="28"/>
      <c r="I11" s="56"/>
      <c r="J11" s="69">
        <f>SUM(J4:J10)</f>
        <v>38083800</v>
      </c>
      <c r="K11" s="37"/>
      <c r="L11" s="57"/>
      <c r="M11" s="55"/>
      <c r="N11" s="58"/>
      <c r="O11" s="59"/>
      <c r="P11" s="60"/>
      <c r="Q11" s="60"/>
      <c r="R11" s="58"/>
      <c r="S11" s="71">
        <f>SUM(S4:S10)</f>
        <v>24557500</v>
      </c>
      <c r="T11" s="75">
        <f>((O4+O5+J6+O7+J8+J9+O10+S11)/1.1+Z11)/E11</f>
        <v>15523.447384861136</v>
      </c>
      <c r="U11" s="72"/>
      <c r="V11" s="18"/>
      <c r="W11" s="13"/>
      <c r="X11" s="5"/>
      <c r="Y11" s="31"/>
      <c r="Z11" s="31">
        <f>Z4+Z5*21+Z6+Z7+Z8+Z9+Z10</f>
        <v>30511590</v>
      </c>
      <c r="AA11" s="6"/>
      <c r="AB11" s="31"/>
      <c r="AC11" s="35"/>
      <c r="AD11" s="6"/>
      <c r="AE11" s="30"/>
      <c r="AF11" s="30"/>
      <c r="AG11" s="36"/>
      <c r="AH11" s="36"/>
      <c r="AI11" s="6"/>
      <c r="AJ11" s="6"/>
      <c r="AM11" s="45"/>
    </row>
    <row r="12" spans="2:39" ht="93.75" customHeight="1" thickTop="1">
      <c r="B12" s="5"/>
      <c r="C12" s="52"/>
      <c r="D12" s="53"/>
      <c r="E12" s="53"/>
      <c r="F12" s="53"/>
      <c r="G12" s="53"/>
      <c r="H12" s="53"/>
      <c r="I12" s="53"/>
      <c r="J12" s="53"/>
      <c r="K12" s="53"/>
      <c r="L12" s="53"/>
      <c r="M12" s="53"/>
      <c r="N12" s="58"/>
      <c r="O12" s="59"/>
      <c r="P12" s="60"/>
      <c r="Q12" s="60"/>
      <c r="R12" s="58"/>
      <c r="S12" s="59"/>
      <c r="T12" s="74"/>
      <c r="U12" s="51"/>
      <c r="V12" s="18"/>
      <c r="W12" s="13"/>
      <c r="X12" s="5"/>
      <c r="Y12" s="5"/>
      <c r="Z12" s="5"/>
      <c r="AA12" s="5"/>
      <c r="AB12" s="31"/>
      <c r="AC12" s="35"/>
      <c r="AD12" s="6"/>
      <c r="AE12" s="30"/>
      <c r="AF12" s="30"/>
      <c r="AG12" s="36"/>
      <c r="AH12" s="36"/>
      <c r="AI12" s="6"/>
      <c r="AJ12" s="6"/>
      <c r="AM12" s="45"/>
    </row>
  </sheetData>
  <phoneticPr fontId="1"/>
  <printOptions horizontalCentered="1" verticalCentered="1" headings="1"/>
  <pageMargins left="0.23622047244094491" right="0.23622047244094491" top="0.15748031496062992" bottom="0.15748031496062992" header="0.31496062992125984" footer="0.31496062992125984"/>
  <pageSetup paperSize="8" scale="68" orientation="landscape" r:id="rId1"/>
  <colBreaks count="1" manualBreakCount="1">
    <brk id="21" min="2" max="23"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直司 久保</cp:lastModifiedBy>
  <cp:lastPrinted>2024-04-09T14:58:05Z</cp:lastPrinted>
  <dcterms:created xsi:type="dcterms:W3CDTF">2019-03-22T00:15:24Z</dcterms:created>
  <dcterms:modified xsi:type="dcterms:W3CDTF">2024-07-12T04:04:07Z</dcterms:modified>
</cp:coreProperties>
</file>