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Financial Biz\(株)グリーンファンド\PV国内大規模事業\003-1-新規の土地案件\000-野建て案件まとめ\"/>
    </mc:Choice>
  </mc:AlternateContent>
  <xr:revisionPtr revIDLastSave="0" documentId="13_ncr:1_{39FE40AE-CAE5-498E-8258-28537FDA957A}" xr6:coauthVersionLast="47" xr6:coauthVersionMax="47" xr10:uidLastSave="{00000000-0000-0000-0000-000000000000}"/>
  <bookViews>
    <workbookView xWindow="21885" yWindow="165" windowWidth="53490" windowHeight="26085" xr2:uid="{00000000-000D-0000-FFFF-FFFF00000000}"/>
  </bookViews>
  <sheets>
    <sheet name="Sheet1" sheetId="1" r:id="rId1"/>
  </sheets>
  <definedNames>
    <definedName name="_xlnm.Print_Area" localSheetId="0">Sheet1!$B$3:$AK$14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AC13" i="1"/>
  <c r="U11" i="1"/>
  <c r="AA12" i="1"/>
  <c r="U12" i="1" s="1"/>
  <c r="L12" i="1"/>
  <c r="AC11" i="1"/>
  <c r="AB11" i="1"/>
  <c r="L11" i="1"/>
  <c r="AA13" i="1"/>
  <c r="U13" i="1" s="1"/>
  <c r="W13" i="1"/>
  <c r="AB13" i="1" s="1"/>
  <c r="L13" i="1"/>
  <c r="AC12" i="1" l="1"/>
  <c r="T14" i="1"/>
  <c r="K14" i="1"/>
  <c r="L16" i="1"/>
  <c r="E53" i="1"/>
  <c r="U53" i="1" s="1"/>
  <c r="E52" i="1"/>
  <c r="U52" i="1" s="1"/>
  <c r="E51" i="1"/>
  <c r="U51" i="1" s="1"/>
  <c r="E50" i="1"/>
  <c r="U50" i="1" s="1"/>
  <c r="E49" i="1"/>
  <c r="U49" i="1" s="1"/>
  <c r="E48" i="1"/>
  <c r="U48" i="1" s="1"/>
  <c r="U8" i="1"/>
  <c r="U7" i="1"/>
  <c r="U6" i="1"/>
  <c r="U5" i="1"/>
  <c r="U4" i="1"/>
  <c r="L38" i="1" l="1"/>
  <c r="L37" i="1"/>
  <c r="L36" i="1"/>
  <c r="L10" i="1"/>
  <c r="L5" i="1"/>
  <c r="AC36" i="1"/>
  <c r="AC8" i="1"/>
  <c r="AC7" i="1"/>
  <c r="AC5" i="1"/>
  <c r="AC6" i="1"/>
  <c r="AC4" i="1"/>
  <c r="L39" i="1" l="1"/>
  <c r="F39" i="1"/>
  <c r="W32" i="1" l="1"/>
  <c r="W29" i="1"/>
  <c r="W28" i="1"/>
  <c r="V27" i="1"/>
  <c r="W27" i="1" s="1"/>
  <c r="W19" i="1"/>
  <c r="V20" i="1"/>
  <c r="W12" i="1"/>
  <c r="W11" i="1"/>
  <c r="V30" i="1" l="1"/>
  <c r="W6" i="1"/>
  <c r="AB6" i="1" s="1"/>
  <c r="L6" i="1"/>
  <c r="L47" i="1"/>
  <c r="W47" i="1"/>
  <c r="W46" i="1"/>
  <c r="W45" i="1"/>
  <c r="L53" i="1"/>
  <c r="L52" i="1"/>
  <c r="L51" i="1"/>
  <c r="L50" i="1"/>
  <c r="L49" i="1"/>
  <c r="L48" i="1"/>
  <c r="AN8" i="1"/>
  <c r="L8" i="1"/>
  <c r="L7" i="1"/>
  <c r="W53" i="1"/>
  <c r="AB53" i="1" s="1"/>
  <c r="W52" i="1"/>
  <c r="AB52" i="1" s="1"/>
  <c r="W51" i="1"/>
  <c r="AB51" i="1" s="1"/>
  <c r="W49" i="1"/>
  <c r="AB49" i="1" s="1"/>
  <c r="W50" i="1"/>
  <c r="AB50" i="1" s="1"/>
  <c r="W48" i="1"/>
  <c r="AB48" i="1" s="1"/>
  <c r="F4" i="1" l="1"/>
  <c r="W4" i="1" l="1"/>
  <c r="AB4" i="1" s="1"/>
  <c r="L4" i="1"/>
  <c r="L9" i="1"/>
  <c r="L43" i="1"/>
  <c r="AI36" i="1" l="1"/>
  <c r="AH36" i="1"/>
  <c r="D39" i="1"/>
  <c r="D21" i="1"/>
  <c r="D35" i="1" s="1"/>
  <c r="D42" i="1" s="1"/>
  <c r="AG67" i="1" l="1"/>
  <c r="AP51" i="1"/>
  <c r="AP53" i="1" s="1"/>
  <c r="P39" i="1" l="1"/>
  <c r="N39" i="1" s="1"/>
  <c r="K39" i="1"/>
  <c r="H57" i="1"/>
  <c r="I74" i="1" l="1"/>
  <c r="L25" i="1"/>
  <c r="L24" i="1"/>
  <c r="L23" i="1"/>
  <c r="AJ36" i="1"/>
  <c r="W38" i="1"/>
  <c r="AA38" i="1" s="1"/>
  <c r="AC38" i="1" s="1"/>
  <c r="W37" i="1"/>
  <c r="AA37" i="1" s="1"/>
  <c r="AC37" i="1" s="1"/>
  <c r="W5" i="1"/>
  <c r="AB5" i="1" s="1"/>
  <c r="W36" i="1"/>
  <c r="W43" i="1" l="1"/>
  <c r="W41" i="1"/>
  <c r="W40" i="1"/>
  <c r="AB40" i="1"/>
  <c r="AI40" i="1"/>
  <c r="W23" i="1" l="1"/>
  <c r="W25" i="1"/>
  <c r="AA25" i="1" s="1"/>
  <c r="W24" i="1"/>
  <c r="W10" i="1"/>
  <c r="AA10" i="1" s="1"/>
  <c r="U10" i="1" s="1"/>
  <c r="W7" i="1"/>
  <c r="AB7" i="1" s="1"/>
  <c r="W9" i="1"/>
  <c r="W8" i="1"/>
  <c r="AC10" i="1" l="1"/>
  <c r="AA9" i="1"/>
  <c r="AA14" i="1" s="1"/>
  <c r="U14" i="1" s="1"/>
  <c r="AC9" i="1" l="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Kouichi Yamauchi</author>
    <author>tc={5C787D23-796C-4514-87A3-93CA09EF76AF}</author>
    <author>tc={961C5B94-8362-470D-A624-9740E33E9F6E}</author>
    <author>tc={EBB11E23-8E84-43E8-8A9B-EE1C9262CC7C}</author>
    <author>tc={E9152F16-E782-44F1-8A17-1AEF7274C2D4}</author>
  </authors>
  <commentList>
    <comment ref="I4" authorId="0" shapeId="0" xr:uid="{61873EAB-264D-46BE-B015-73320FF5458E}">
      <text>
        <r>
          <rPr>
            <b/>
            <sz val="9"/>
            <color indexed="81"/>
            <rFont val="MS P ゴシック"/>
            <family val="3"/>
            <charset val="128"/>
          </rPr>
          <t>Kouichi Yamauchi:</t>
        </r>
        <r>
          <rPr>
            <sz val="9"/>
            <color indexed="81"/>
            <rFont val="MS P ゴシック"/>
            <family val="3"/>
            <charset val="128"/>
          </rPr>
          <t xml:space="preserve">
元々はこの申請書で120万円という負担金で回答を得ていたが、道路アクセスのし易さから東北電力の受電柱を敷地の南側から北側の電柱に変えたところ大幅な負担金の増額回答（1280万円）を9月4日にもらった。しかし負担金の中身を見るとこのうち1190万円が架空線工事代とあったので、電柱の本数が少なくて済む2023/3/24の回答に基づいて申請をし直すこととした。</t>
        </r>
      </text>
    </comment>
    <comment ref="D5" authorId="0" shapeId="0" xr:uid="{9688A4E0-15C8-4C04-A2E4-A244BE1B7405}">
      <text>
        <r>
          <rPr>
            <b/>
            <sz val="9"/>
            <color indexed="81"/>
            <rFont val="MS P ゴシック"/>
            <family val="3"/>
            <charset val="128"/>
          </rPr>
          <t>Kouichi Yamauchi:</t>
        </r>
        <r>
          <rPr>
            <sz val="9"/>
            <color indexed="81"/>
            <rFont val="MS P ゴシック"/>
            <family val="3"/>
            <charset val="128"/>
          </rPr>
          <t xml:space="preserve">
パネルは　接続検討申請時　ＪＩＮＫＯ610ｗ　を使っていましたが、より面積当たりの発電量が高い
JINKO585に変更します。
1760枚設置します。</t>
        </r>
      </text>
    </comment>
    <comment ref="AA5" authorId="0" shapeId="0" xr:uid="{BF4ABFC2-76ED-41FE-B901-0AA0EE1D8BB2}">
      <text>
        <r>
          <rPr>
            <b/>
            <sz val="9"/>
            <color indexed="81"/>
            <rFont val="MS P ゴシック"/>
            <family val="3"/>
            <charset val="128"/>
          </rPr>
          <t>Kouichi Yamauchi:</t>
        </r>
        <r>
          <rPr>
            <sz val="9"/>
            <color indexed="81"/>
            <rFont val="MS P ゴシック"/>
            <family val="3"/>
            <charset val="128"/>
          </rPr>
          <t xml:space="preserve">
年額地代</t>
        </r>
      </text>
    </comment>
    <comment ref="AB5" authorId="0" shapeId="0" xr:uid="{C9FB67EE-7CEA-4FD1-8156-A4E18F79FA60}">
      <text>
        <r>
          <rPr>
            <b/>
            <sz val="9"/>
            <color indexed="81"/>
            <rFont val="MS P ゴシック"/>
            <family val="3"/>
            <charset val="128"/>
          </rPr>
          <t>Kouichi Yamauchi:</t>
        </r>
        <r>
          <rPr>
            <sz val="9"/>
            <color indexed="81"/>
            <rFont val="MS P ゴシック"/>
            <family val="3"/>
            <charset val="128"/>
          </rPr>
          <t xml:space="preserve">
（年額地代ｘ21年）÷（ＤＣ－ＫＷ）</t>
        </r>
      </text>
    </comment>
    <comment ref="AC5" authorId="0" shapeId="0" xr:uid="{5509F638-87ED-4705-835E-4550E2A2807C}">
      <text>
        <r>
          <rPr>
            <b/>
            <sz val="9"/>
            <color indexed="81"/>
            <rFont val="MS P ゴシック"/>
            <family val="3"/>
            <charset val="128"/>
          </rPr>
          <t>Kouichi Yamauchi:</t>
        </r>
        <r>
          <rPr>
            <sz val="9"/>
            <color indexed="81"/>
            <rFont val="MS P ゴシック"/>
            <family val="3"/>
            <charset val="128"/>
          </rPr>
          <t xml:space="preserve">
（年額地代ｘ21年分）÷（ＤＣ－ＫＷ）</t>
        </r>
      </text>
    </comment>
    <comment ref="E7" authorId="0" shapeId="0" xr:uid="{2C3822F2-4782-44B1-AA3F-CE83F38D1F17}">
      <text>
        <r>
          <rPr>
            <b/>
            <sz val="9"/>
            <color indexed="81"/>
            <rFont val="MS P ゴシック"/>
            <family val="3"/>
            <charset val="128"/>
          </rPr>
          <t>Kouichi Yamauchi:</t>
        </r>
        <r>
          <rPr>
            <sz val="9"/>
            <color indexed="81"/>
            <rFont val="MS P ゴシック"/>
            <family val="3"/>
            <charset val="128"/>
          </rPr>
          <t xml:space="preserve">
連携申請時の電柱とキュービクルに最も近い電柱が違っている。敷地に沿って配置すれば設置可能なKW数は増やせそう。</t>
        </r>
      </text>
    </comment>
    <comment ref="AB7" authorId="1" shapeId="0" xr:uid="{5C787D23-796C-4514-87A3-93CA09EF76A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この土地に生える樹木の伐採費用を60万円とみなして値引きした。</t>
      </text>
    </comment>
    <comment ref="E8" authorId="0" shapeId="0" xr:uid="{487E5F0B-5B41-4ED2-BA34-FD7CCC089507}">
      <text>
        <r>
          <rPr>
            <b/>
            <sz val="9"/>
            <color indexed="81"/>
            <rFont val="MS P ゴシック"/>
            <family val="3"/>
            <charset val="128"/>
          </rPr>
          <t>Kouichi Yamauchi:</t>
        </r>
        <r>
          <rPr>
            <sz val="9"/>
            <color indexed="81"/>
            <rFont val="MS P ゴシック"/>
            <family val="3"/>
            <charset val="128"/>
          </rPr>
          <t xml:space="preserve">
2024/7/11に電柱の位置とKW数を変更。敷地に沿って配置すればKW数は増やせそう。</t>
        </r>
      </text>
    </comment>
    <comment ref="N9" authorId="0" shapeId="0" xr:uid="{4DED6404-0B38-4384-A856-E43C9F29F8C0}">
      <text>
        <r>
          <rPr>
            <b/>
            <sz val="9"/>
            <color indexed="81"/>
            <rFont val="MS P ゴシック"/>
            <family val="3"/>
            <charset val="128"/>
          </rPr>
          <t>Kouichi Yamauchi:</t>
        </r>
        <r>
          <rPr>
            <sz val="9"/>
            <color indexed="81"/>
            <rFont val="MS P ゴシック"/>
            <family val="3"/>
            <charset val="128"/>
          </rPr>
          <t xml:space="preserve">
系統連系申請はまだ行っていない。</t>
        </r>
      </text>
    </comment>
    <comment ref="O9" authorId="0" shapeId="0" xr:uid="{FFE08F08-6642-48D8-852C-A46ADBAB8EBD}">
      <text>
        <r>
          <rPr>
            <b/>
            <sz val="9"/>
            <color indexed="81"/>
            <rFont val="MS P ゴシック"/>
            <family val="3"/>
            <charset val="128"/>
          </rPr>
          <t>Kouichi Yamauchi:</t>
        </r>
        <r>
          <rPr>
            <sz val="9"/>
            <color indexed="81"/>
            <rFont val="MS P ゴシック"/>
            <family val="3"/>
            <charset val="128"/>
          </rPr>
          <t xml:space="preserve">
2024/3/12に系統連系保証金を送金したが能代105と106に近接（150ｍ）しているため再度の系統連系申請を求められたため、4月25日に保証金の返金を受けた。</t>
        </r>
      </text>
    </comment>
    <comment ref="E10" authorId="0" shapeId="0" xr:uid="{C33B55AA-9A05-4A0E-8A79-23C050B03ECF}">
      <text>
        <r>
          <rPr>
            <b/>
            <sz val="9"/>
            <color indexed="81"/>
            <rFont val="MS P ゴシック"/>
            <family val="3"/>
            <charset val="128"/>
          </rPr>
          <t>Kouichi Yamauchi:</t>
        </r>
        <r>
          <rPr>
            <sz val="9"/>
            <color indexed="81"/>
            <rFont val="MS P ゴシック"/>
            <family val="3"/>
            <charset val="128"/>
          </rPr>
          <t xml:space="preserve">
当初　JINKO575ｗで接続検討申請を出しましたが、現在最新のＪＩＮＫＯ５８５ｗで設置します。</t>
        </r>
      </text>
    </comment>
    <comment ref="K10" authorId="0" shapeId="0" xr:uid="{FAE395BD-90B9-4ED8-A01B-C88E8B9A9061}">
      <text>
        <r>
          <rPr>
            <b/>
            <sz val="9"/>
            <color indexed="81"/>
            <rFont val="MS P ゴシック"/>
            <family val="3"/>
            <charset val="128"/>
          </rPr>
          <t>Kouichi Yamauchi:</t>
        </r>
        <r>
          <rPr>
            <sz val="9"/>
            <color indexed="81"/>
            <rFont val="MS P ゴシック"/>
            <family val="3"/>
            <charset val="128"/>
          </rPr>
          <t xml:space="preserve">
6,838,000円と記したが間違い　正しくは税込みで683,800円</t>
        </r>
      </text>
    </comment>
    <comment ref="V12" authorId="0" shapeId="0" xr:uid="{3678E497-45EF-43C1-804E-3AA759828645}">
      <text>
        <r>
          <rPr>
            <b/>
            <sz val="9"/>
            <color indexed="81"/>
            <rFont val="MS P ゴシック"/>
            <family val="3"/>
            <charset val="128"/>
          </rPr>
          <t>Kouichi Yamauchi:</t>
        </r>
        <r>
          <rPr>
            <sz val="9"/>
            <color indexed="81"/>
            <rFont val="MS P ゴシック"/>
            <family val="3"/>
            <charset val="128"/>
          </rPr>
          <t xml:space="preserve">
敷地の北西に風車19.8ｋｗが立っているのでその面積（300㎡として）を測量面積7396.97丙寧から減じた面積。</t>
        </r>
      </text>
    </comment>
    <comment ref="V19" authorId="0" shapeId="0" xr:uid="{FA76D29E-D7BB-47A6-AE23-43DDE501B87E}">
      <text>
        <r>
          <rPr>
            <b/>
            <sz val="9"/>
            <color indexed="81"/>
            <rFont val="MS P ゴシック"/>
            <family val="3"/>
            <charset val="128"/>
          </rPr>
          <t>Kouichi Yamauchi:</t>
        </r>
        <r>
          <rPr>
            <sz val="9"/>
            <color indexed="81"/>
            <rFont val="MS P ゴシック"/>
            <family val="3"/>
            <charset val="128"/>
          </rPr>
          <t xml:space="preserve">
増える可能性あり</t>
        </r>
      </text>
    </comment>
    <comment ref="K25" authorId="0" shapeId="0" xr:uid="{835356C4-D0DE-42AD-A513-769C1AC3C73C}">
      <text>
        <r>
          <rPr>
            <b/>
            <sz val="9"/>
            <color indexed="81"/>
            <rFont val="MS P ゴシック"/>
            <family val="3"/>
            <charset val="128"/>
          </rPr>
          <t>Kouichi Yamauchi:東北電力から来た接続検討回答書では2820万円という提示があったが、接続検討回答書の24/26ページにある費用内訳の2530万円が「架空線工事」となっている。工事内容が書かれている4ページを見ると電柱新設に12ｍｘ9本、高圧線張替えＡＬ120ｍ㎥　ｘ（19+42）ｍとある。
これらの工事の規模と比較して2530万円は（子会社のユアテック（株）にやらせるため）高すぎるので、別企業にやらせて大幅なコスト削減を目指せると思う。</t>
        </r>
      </text>
    </comment>
    <comment ref="X25" authorId="2" shapeId="0" xr:uid="{961C5B94-8362-470D-A624-9740E33E9F6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203は行き止まりの公衆用絵道路
返信:
208、209、211
は畑
返信:
80-6は山林</t>
      </text>
    </comment>
    <comment ref="V27" authorId="0" shapeId="0" xr:uid="{E2105B16-7D35-49DD-BA74-06CB11685BF0}">
      <text>
        <r>
          <rPr>
            <b/>
            <sz val="9"/>
            <color indexed="81"/>
            <rFont val="MS P ゴシック"/>
            <family val="3"/>
            <charset val="128"/>
          </rPr>
          <t>Kouichi Yamauchi:</t>
        </r>
        <r>
          <rPr>
            <sz val="9"/>
            <color indexed="81"/>
            <rFont val="MS P ゴシック"/>
            <family val="3"/>
            <charset val="128"/>
          </rPr>
          <t xml:space="preserve">
上の沢10-1番地の謄本上の面積113㎡は誤り。正確な測量結果は11602㎡</t>
        </r>
      </text>
    </comment>
    <comment ref="D36" authorId="0" shapeId="0" xr:uid="{5340FD5A-1256-4C5B-80FC-A8DD01801C0C}">
      <text>
        <r>
          <rPr>
            <b/>
            <sz val="9"/>
            <color indexed="81"/>
            <rFont val="MS P ゴシック"/>
            <family val="3"/>
            <charset val="128"/>
          </rPr>
          <t>Kouichi Yamauchi:</t>
        </r>
        <r>
          <rPr>
            <sz val="9"/>
            <color indexed="81"/>
            <rFont val="MS P ゴシック"/>
            <family val="3"/>
            <charset val="128"/>
          </rPr>
          <t xml:space="preserve">
JINKO　550ｗｘ280枚＝154kw　で出したが　585ｗに変えて163.8ｋｗで出す。</t>
        </r>
      </text>
    </comment>
    <comment ref="J36" authorId="0" shapeId="0" xr:uid="{4055FE9D-1357-4209-BB8A-2C2F041AE098}">
      <text>
        <r>
          <rPr>
            <b/>
            <sz val="9"/>
            <color indexed="81"/>
            <rFont val="MS P ゴシック"/>
            <family val="3"/>
            <charset val="128"/>
          </rPr>
          <t>Kouichi Yamauchi:</t>
        </r>
        <r>
          <rPr>
            <sz val="9"/>
            <color indexed="81"/>
            <rFont val="MS P ゴシック"/>
            <family val="3"/>
            <charset val="128"/>
          </rPr>
          <t xml:space="preserve">
安い負担金でファーム接続が可能です。しかし、ハザードエリアであるためトレンチ、盛土小堤費用（V,W,X列参照）がかかります。</t>
        </r>
      </text>
    </comment>
    <comment ref="P36" authorId="0" shapeId="0" xr:uid="{B297F489-C22B-4A3E-8EE3-180BF3F7DB67}">
      <text>
        <r>
          <rPr>
            <b/>
            <sz val="9"/>
            <color indexed="81"/>
            <rFont val="MS P ゴシック"/>
            <family val="3"/>
            <charset val="128"/>
          </rPr>
          <t>Kouichi Yamauchi:</t>
        </r>
        <r>
          <rPr>
            <sz val="9"/>
            <color indexed="81"/>
            <rFont val="MS P ゴシック"/>
            <family val="3"/>
            <charset val="128"/>
          </rPr>
          <t xml:space="preserve">
2024/4/9に3件同時進行の場合の訂正された負担金の回答が来た。
￥3,985,370から減額された。</t>
        </r>
      </text>
    </comment>
    <comment ref="AH36" authorId="0" shapeId="0" xr:uid="{86804F9E-1A2D-482A-9089-CFD6FB6F62EB}">
      <text>
        <r>
          <rPr>
            <b/>
            <sz val="9"/>
            <color indexed="81"/>
            <rFont val="MS P ゴシック"/>
            <family val="3"/>
            <charset val="128"/>
          </rPr>
          <t>Kouichi Yamauchi:</t>
        </r>
        <r>
          <rPr>
            <sz val="9"/>
            <color indexed="81"/>
            <rFont val="MS P ゴシック"/>
            <family val="3"/>
            <charset val="128"/>
          </rPr>
          <t xml:space="preserve">
この申請書類作成見積書があるので、ご興味がある方には開示します。</t>
        </r>
      </text>
    </comment>
    <comment ref="D37" authorId="0" shapeId="0" xr:uid="{A7B40786-7B15-4ABC-87A3-27ACA4F3D877}">
      <text>
        <r>
          <rPr>
            <b/>
            <sz val="9"/>
            <color indexed="81"/>
            <rFont val="MS P ゴシック"/>
            <family val="3"/>
            <charset val="128"/>
          </rPr>
          <t>Kouichi Yamauchi:</t>
        </r>
        <r>
          <rPr>
            <sz val="9"/>
            <color indexed="81"/>
            <rFont val="MS P ゴシック"/>
            <family val="3"/>
            <charset val="128"/>
          </rPr>
          <t xml:space="preserve">
９５２枚ｘ550ｗ＝523.6ｋｗで出したが556.92ｋｗで出す</t>
        </r>
      </text>
    </comment>
    <comment ref="P37" authorId="0" shapeId="0" xr:uid="{A1DC00CC-1530-45A4-8C12-C544866FD0AF}">
      <text>
        <r>
          <rPr>
            <b/>
            <sz val="9"/>
            <color indexed="81"/>
            <rFont val="MS P ゴシック"/>
            <family val="3"/>
            <charset val="128"/>
          </rPr>
          <t>Kouichi Yamauchi:</t>
        </r>
        <r>
          <rPr>
            <sz val="9"/>
            <color indexed="81"/>
            <rFont val="MS P ゴシック"/>
            <family val="3"/>
            <charset val="128"/>
          </rPr>
          <t xml:space="preserve">
2024/4/9に3件同時進行の場合の訂正された負担金の回答が来た。
￥10,572,417から減額された。</t>
        </r>
      </text>
    </comment>
    <comment ref="AA37" authorId="0" shapeId="0" xr:uid="{B1DB1A89-8DFC-4F3B-AC03-3D8EC3328600}">
      <text>
        <r>
          <rPr>
            <b/>
            <sz val="9"/>
            <color indexed="81"/>
            <rFont val="MS P ゴシック"/>
            <family val="3"/>
            <charset val="128"/>
          </rPr>
          <t>Kouichi Yamauchi:</t>
        </r>
        <r>
          <rPr>
            <sz val="9"/>
            <color indexed="81"/>
            <rFont val="MS P ゴシック"/>
            <family val="3"/>
            <charset val="128"/>
          </rPr>
          <t xml:space="preserve">
３名中２名とは合意、残り一名とは法定相続人と近々にコンタクト</t>
        </r>
      </text>
    </comment>
    <comment ref="D38" authorId="0" shapeId="0" xr:uid="{C990CB47-8D84-4AA2-A94E-8303E3077928}">
      <text>
        <r>
          <rPr>
            <b/>
            <sz val="9"/>
            <color indexed="81"/>
            <rFont val="MS P ゴシック"/>
            <family val="3"/>
            <charset val="128"/>
          </rPr>
          <t>Kouichi Yamauchi:</t>
        </r>
        <r>
          <rPr>
            <sz val="9"/>
            <color indexed="81"/>
            <rFont val="MS P ゴシック"/>
            <family val="3"/>
            <charset val="128"/>
          </rPr>
          <t xml:space="preserve">
７８０枚ｘ550ｗ＝429ｋｗで出したが456.3ｋｗで出す。</t>
        </r>
      </text>
    </comment>
    <comment ref="P38" authorId="0" shapeId="0" xr:uid="{EA2A0B87-C677-42C0-B446-EF29FC5ED65A}">
      <text>
        <r>
          <rPr>
            <b/>
            <sz val="9"/>
            <color indexed="81"/>
            <rFont val="MS P ゴシック"/>
            <family val="3"/>
            <charset val="128"/>
          </rPr>
          <t>Kouichi Yamauchi:</t>
        </r>
        <r>
          <rPr>
            <sz val="9"/>
            <color indexed="81"/>
            <rFont val="MS P ゴシック"/>
            <family val="3"/>
            <charset val="128"/>
          </rPr>
          <t xml:space="preserve">
2024/4/9に3件同時進行の場合の訂正された負担金の回答が来た。
￥9,473,200から減額された。</t>
        </r>
      </text>
    </comment>
    <comment ref="AA38" authorId="0" shapeId="0" xr:uid="{3206562C-0C33-484F-AD63-4D1DBAE22E45}">
      <text>
        <r>
          <rPr>
            <b/>
            <sz val="9"/>
            <color indexed="81"/>
            <rFont val="MS P ゴシック"/>
            <family val="3"/>
            <charset val="128"/>
          </rPr>
          <t>Kouichi Yamauchi:</t>
        </r>
        <r>
          <rPr>
            <sz val="9"/>
            <color indexed="81"/>
            <rFont val="MS P ゴシック"/>
            <family val="3"/>
            <charset val="128"/>
          </rPr>
          <t xml:space="preserve">
３名中まだ１名とのみ契約締結済み　残り２名とは内諾済みで契約書を送ったが契約書はまだ未回収</t>
        </r>
      </text>
    </comment>
    <comment ref="P39" authorId="0" shapeId="0" xr:uid="{DE17AB24-C634-49B9-85CD-7BE961D7F3D8}">
      <text>
        <r>
          <rPr>
            <b/>
            <sz val="9"/>
            <color indexed="81"/>
            <rFont val="MS P ゴシック"/>
            <family val="3"/>
            <charset val="128"/>
          </rPr>
          <t>Kouichi Yamauchi:</t>
        </r>
        <r>
          <rPr>
            <sz val="9"/>
            <color indexed="81"/>
            <rFont val="MS P ゴシック"/>
            <family val="3"/>
            <charset val="128"/>
          </rPr>
          <t xml:space="preserve">
24,030,987円から907万円　減額された。</t>
        </r>
      </text>
    </comment>
    <comment ref="V40" authorId="3" shapeId="0" xr:uid="{EBB11E23-8E84-43E8-8A9B-EE1C9262CC7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上田市の開発条例をクリアするためにパネルをはる正味面積は17816.8㎡にしている</t>
      </text>
    </comment>
    <comment ref="AG40" authorId="0" shapeId="0" xr:uid="{C261B4A9-40B9-4102-9073-4C8D0EB5D6C2}">
      <text>
        <r>
          <rPr>
            <b/>
            <sz val="9"/>
            <color indexed="81"/>
            <rFont val="MS P ゴシック"/>
            <family val="3"/>
            <charset val="128"/>
          </rPr>
          <t>Kouichi Yamauchi:</t>
        </r>
        <r>
          <rPr>
            <sz val="9"/>
            <color indexed="81"/>
            <rFont val="MS P ゴシック"/>
            <family val="3"/>
            <charset val="128"/>
          </rPr>
          <t xml:space="preserve">
消費税前の金額です。</t>
        </r>
      </text>
    </comment>
    <comment ref="AH40" authorId="0" shapeId="0" xr:uid="{2EB2F960-E822-41F6-9A1C-C931ED9882B1}">
      <text>
        <r>
          <rPr>
            <b/>
            <sz val="9"/>
            <color indexed="81"/>
            <rFont val="MS P ゴシック"/>
            <family val="3"/>
            <charset val="128"/>
          </rPr>
          <t>Kouichi Yamauchi:</t>
        </r>
        <r>
          <rPr>
            <sz val="9"/>
            <color indexed="81"/>
            <rFont val="MS P ゴシック"/>
            <family val="3"/>
            <charset val="128"/>
          </rPr>
          <t xml:space="preserve">
消費税前の金額です。</t>
        </r>
      </text>
    </comment>
    <comment ref="V41" authorId="4" shapeId="0" xr:uid="{E9152F16-E782-44F1-8A17-1AEF7274C2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上田市の開発条例をクリアするためにパネルを張る正味面積は15266.59㎡にしている（パネル配置図を参照）</t>
      </text>
    </comment>
    <comment ref="Q48" authorId="0" shapeId="0" xr:uid="{6894D444-1946-4D3D-8237-19CB0D22E42F}">
      <text>
        <r>
          <rPr>
            <b/>
            <sz val="9"/>
            <color indexed="81"/>
            <rFont val="MS P ゴシック"/>
            <family val="3"/>
            <charset val="128"/>
          </rPr>
          <t>Kouichi Yamauchi:</t>
        </r>
        <r>
          <rPr>
            <sz val="9"/>
            <color indexed="81"/>
            <rFont val="MS P ゴシック"/>
            <family val="3"/>
            <charset val="128"/>
          </rPr>
          <t xml:space="preserve">
2か月程度早める交渉中</t>
        </r>
      </text>
    </comment>
    <comment ref="T48" authorId="0" shapeId="0" xr:uid="{8B9816DC-23C1-426B-9E93-4F62173795CE}">
      <text>
        <r>
          <rPr>
            <b/>
            <sz val="9"/>
            <color indexed="81"/>
            <rFont val="MS P ゴシック"/>
            <family val="3"/>
            <charset val="128"/>
          </rPr>
          <t>Kouichi Yamauchi:</t>
        </r>
        <r>
          <rPr>
            <sz val="9"/>
            <color indexed="81"/>
            <rFont val="MS P ゴシック"/>
            <family val="3"/>
            <charset val="128"/>
          </rPr>
          <t xml:space="preserve">
土地代に含む</t>
        </r>
      </text>
    </comment>
    <comment ref="Q49" authorId="0" shapeId="0" xr:uid="{F01197DB-C912-4BB4-818C-72338BECD724}">
      <text>
        <r>
          <rPr>
            <b/>
            <sz val="9"/>
            <color indexed="81"/>
            <rFont val="MS P ゴシック"/>
            <family val="3"/>
            <charset val="128"/>
          </rPr>
          <t>Kouichi Yamauchi:</t>
        </r>
        <r>
          <rPr>
            <sz val="9"/>
            <color indexed="81"/>
            <rFont val="MS P ゴシック"/>
            <family val="3"/>
            <charset val="128"/>
          </rPr>
          <t xml:space="preserve">
2か月程度早める交渉中</t>
        </r>
      </text>
    </comment>
    <comment ref="T49" authorId="0" shapeId="0" xr:uid="{01A57F34-6112-4A88-816B-0738A8912693}">
      <text>
        <r>
          <rPr>
            <b/>
            <sz val="9"/>
            <color indexed="81"/>
            <rFont val="MS P ゴシック"/>
            <family val="3"/>
            <charset val="128"/>
          </rPr>
          <t>Kouichi Yamauchi:</t>
        </r>
        <r>
          <rPr>
            <sz val="9"/>
            <color indexed="81"/>
            <rFont val="MS P ゴシック"/>
            <family val="3"/>
            <charset val="128"/>
          </rPr>
          <t xml:space="preserve">
土地代に含む</t>
        </r>
      </text>
    </comment>
    <comment ref="Q50" authorId="0" shapeId="0" xr:uid="{ABCCF9E2-1A9A-481F-98F4-68C0A472FD67}">
      <text>
        <r>
          <rPr>
            <b/>
            <sz val="9"/>
            <color indexed="81"/>
            <rFont val="MS P ゴシック"/>
            <family val="3"/>
            <charset val="128"/>
          </rPr>
          <t>Kouichi Yamauchi:</t>
        </r>
        <r>
          <rPr>
            <sz val="9"/>
            <color indexed="81"/>
            <rFont val="MS P ゴシック"/>
            <family val="3"/>
            <charset val="128"/>
          </rPr>
          <t xml:space="preserve">
2か月程度早める交渉中</t>
        </r>
      </text>
    </comment>
    <comment ref="T50" authorId="0" shapeId="0" xr:uid="{B22B3C6D-5E66-4D42-A4B2-3278B9DBD0EC}">
      <text>
        <r>
          <rPr>
            <b/>
            <sz val="9"/>
            <color indexed="81"/>
            <rFont val="MS P ゴシック"/>
            <family val="3"/>
            <charset val="128"/>
          </rPr>
          <t>Kouichi Yamauchi:</t>
        </r>
        <r>
          <rPr>
            <sz val="9"/>
            <color indexed="81"/>
            <rFont val="MS P ゴシック"/>
            <family val="3"/>
            <charset val="128"/>
          </rPr>
          <t xml:space="preserve">
土地代に含む</t>
        </r>
      </text>
    </comment>
    <comment ref="Q51" authorId="0" shapeId="0" xr:uid="{FCB604A4-ABFB-4D58-A404-72B761078E64}">
      <text>
        <r>
          <rPr>
            <b/>
            <sz val="9"/>
            <color indexed="81"/>
            <rFont val="MS P ゴシック"/>
            <family val="3"/>
            <charset val="128"/>
          </rPr>
          <t>Kouichi Yamauchi:</t>
        </r>
        <r>
          <rPr>
            <sz val="9"/>
            <color indexed="81"/>
            <rFont val="MS P ゴシック"/>
            <family val="3"/>
            <charset val="128"/>
          </rPr>
          <t xml:space="preserve">
2か月程度早める交渉中</t>
        </r>
      </text>
    </comment>
    <comment ref="T51" authorId="0" shapeId="0" xr:uid="{9C5E1A2F-BD6C-475B-B366-E5795CAAB79A}">
      <text>
        <r>
          <rPr>
            <b/>
            <sz val="9"/>
            <color indexed="81"/>
            <rFont val="MS P ゴシック"/>
            <family val="3"/>
            <charset val="128"/>
          </rPr>
          <t>Kouichi Yamauchi:</t>
        </r>
        <r>
          <rPr>
            <sz val="9"/>
            <color indexed="81"/>
            <rFont val="MS P ゴシック"/>
            <family val="3"/>
            <charset val="128"/>
          </rPr>
          <t xml:space="preserve">
土地代に含む</t>
        </r>
      </text>
    </comment>
    <comment ref="I52" authorId="0" shapeId="0" xr:uid="{45202CEF-2279-43D1-8F00-55C0D181FE07}">
      <text>
        <r>
          <rPr>
            <b/>
            <sz val="9"/>
            <color indexed="81"/>
            <rFont val="MS P ゴシック"/>
            <family val="3"/>
            <charset val="128"/>
          </rPr>
          <t>Kouichi Yamauchi:釧路25-67と近接しているため再度の説億検討申請を申請するように北電に言われた。</t>
        </r>
      </text>
    </comment>
    <comment ref="Q52" authorId="0" shapeId="0" xr:uid="{C4F70D01-FA9F-46B6-BA96-4CC98F480B1C}">
      <text>
        <r>
          <rPr>
            <b/>
            <sz val="9"/>
            <color indexed="81"/>
            <rFont val="MS P ゴシック"/>
            <family val="3"/>
            <charset val="128"/>
          </rPr>
          <t>Kouichi Yamauchi:</t>
        </r>
        <r>
          <rPr>
            <sz val="9"/>
            <color indexed="81"/>
            <rFont val="MS P ゴシック"/>
            <family val="3"/>
            <charset val="128"/>
          </rPr>
          <t xml:space="preserve">
北電と交渉し結局12/9になった。</t>
        </r>
      </text>
    </comment>
    <comment ref="T52" authorId="0" shapeId="0" xr:uid="{FCE74E8E-2E5D-4C18-ABFF-7B40A80EFE3B}">
      <text>
        <r>
          <rPr>
            <b/>
            <sz val="9"/>
            <color indexed="81"/>
            <rFont val="MS P ゴシック"/>
            <family val="3"/>
            <charset val="128"/>
          </rPr>
          <t>Kouichi Yamauchi:</t>
        </r>
        <r>
          <rPr>
            <sz val="9"/>
            <color indexed="81"/>
            <rFont val="MS P ゴシック"/>
            <family val="3"/>
            <charset val="128"/>
          </rPr>
          <t xml:space="preserve">
土地代に含む</t>
        </r>
      </text>
    </comment>
    <comment ref="Q53" authorId="0" shapeId="0" xr:uid="{C66822AB-B29A-472D-9AEE-C81092AD14EA}">
      <text>
        <r>
          <rPr>
            <b/>
            <sz val="9"/>
            <color indexed="81"/>
            <rFont val="MS P ゴシック"/>
            <family val="3"/>
            <charset val="128"/>
          </rPr>
          <t>Kouichi Yamauchi:</t>
        </r>
        <r>
          <rPr>
            <sz val="9"/>
            <color indexed="81"/>
            <rFont val="MS P ゴシック"/>
            <family val="3"/>
            <charset val="128"/>
          </rPr>
          <t xml:space="preserve">
2か月程度早める交渉中</t>
        </r>
      </text>
    </comment>
    <comment ref="T53" authorId="0" shapeId="0" xr:uid="{7E9F68C7-15D7-48A0-B205-2FD983D33EF6}">
      <text>
        <r>
          <rPr>
            <b/>
            <sz val="9"/>
            <color indexed="81"/>
            <rFont val="MS P ゴシック"/>
            <family val="3"/>
            <charset val="128"/>
          </rPr>
          <t>Kouichi Yamauchi:</t>
        </r>
        <r>
          <rPr>
            <sz val="9"/>
            <color indexed="81"/>
            <rFont val="MS P ゴシック"/>
            <family val="3"/>
            <charset val="128"/>
          </rPr>
          <t xml:space="preserve">
土地代に含む</t>
        </r>
      </text>
    </comment>
  </commentList>
</comments>
</file>

<file path=xl/sharedStrings.xml><?xml version="1.0" encoding="utf-8"?>
<sst xmlns="http://schemas.openxmlformats.org/spreadsheetml/2006/main" count="460" uniqueCount="291">
  <si>
    <t>所在地</t>
    <rPh sb="0" eb="3">
      <t>ショザイチ</t>
    </rPh>
    <phoneticPr fontId="1"/>
  </si>
  <si>
    <t>緯度経度（世界測地、GoogleMAP対応）</t>
    <rPh sb="0" eb="2">
      <t>イド</t>
    </rPh>
    <rPh sb="2" eb="4">
      <t>ケイド</t>
    </rPh>
    <rPh sb="5" eb="9">
      <t>セカイソクチ</t>
    </rPh>
    <rPh sb="19" eb="21">
      <t>タイオウ</t>
    </rPh>
    <phoneticPr fontId="1"/>
  </si>
  <si>
    <t>通し番号</t>
    <rPh sb="0" eb="1">
      <t>トオ</t>
    </rPh>
    <rPh sb="2" eb="4">
      <t>バンゴウ</t>
    </rPh>
    <phoneticPr fontId="1"/>
  </si>
  <si>
    <t>申請したKW（AC)</t>
    <rPh sb="0" eb="2">
      <t>シンセイ</t>
    </rPh>
    <phoneticPr fontId="1"/>
  </si>
  <si>
    <t>接続検討回答日</t>
    <rPh sb="0" eb="2">
      <t>セツゾク</t>
    </rPh>
    <rPh sb="2" eb="4">
      <t>ケントウ</t>
    </rPh>
    <rPh sb="4" eb="7">
      <t>カイトウビ</t>
    </rPh>
    <phoneticPr fontId="1"/>
  </si>
  <si>
    <t>左記日射量の架台の傾斜角度</t>
    <rPh sb="0" eb="5">
      <t>サキニッシャリョウ</t>
    </rPh>
    <rPh sb="6" eb="8">
      <t>カダイ</t>
    </rPh>
    <rPh sb="9" eb="11">
      <t>ケイシャ</t>
    </rPh>
    <rPh sb="11" eb="13">
      <t>カクド</t>
    </rPh>
    <phoneticPr fontId="1"/>
  </si>
  <si>
    <t>土地面積（㎡）</t>
    <rPh sb="0" eb="2">
      <t>トチ</t>
    </rPh>
    <rPh sb="2" eb="4">
      <t>メンセキ</t>
    </rPh>
    <phoneticPr fontId="1"/>
  </si>
  <si>
    <t>その他必要とする自治体の許認可</t>
    <rPh sb="2" eb="3">
      <t>タ</t>
    </rPh>
    <rPh sb="3" eb="5">
      <t>ヒツヨウ</t>
    </rPh>
    <rPh sb="8" eb="11">
      <t>ジチタイ</t>
    </rPh>
    <rPh sb="12" eb="15">
      <t>キョニンカ</t>
    </rPh>
    <phoneticPr fontId="1"/>
  </si>
  <si>
    <t>特記事項</t>
    <rPh sb="0" eb="4">
      <t>トッキジコウ</t>
    </rPh>
    <phoneticPr fontId="1"/>
  </si>
  <si>
    <t>20度</t>
    <rPh sb="2" eb="3">
      <t>ド</t>
    </rPh>
    <phoneticPr fontId="1"/>
  </si>
  <si>
    <t>接続検討に採用したパネル型番</t>
    <rPh sb="0" eb="4">
      <t>セツゾクケントウ</t>
    </rPh>
    <rPh sb="5" eb="7">
      <t>サイヨウ</t>
    </rPh>
    <rPh sb="12" eb="14">
      <t>カタバン</t>
    </rPh>
    <phoneticPr fontId="1"/>
  </si>
  <si>
    <t>同PCSの機種・型番</t>
    <rPh sb="0" eb="1">
      <t>ドウ</t>
    </rPh>
    <rPh sb="5" eb="7">
      <t>キシュ</t>
    </rPh>
    <rPh sb="8" eb="10">
      <t>カタバン</t>
    </rPh>
    <phoneticPr fontId="1"/>
  </si>
  <si>
    <t>JINKO　610ｗ</t>
    <phoneticPr fontId="1"/>
  </si>
  <si>
    <t>Solaredge33.3ｋｗ</t>
    <phoneticPr fontId="1"/>
  </si>
  <si>
    <t>ファーム（F)かノンファーム（NF)か（NF)の場合の昨年度抑制日数</t>
    <rPh sb="24" eb="26">
      <t>バアイ</t>
    </rPh>
    <rPh sb="27" eb="30">
      <t>サクネンド</t>
    </rPh>
    <rPh sb="30" eb="34">
      <t>ヨクセイニッスウ</t>
    </rPh>
    <phoneticPr fontId="1"/>
  </si>
  <si>
    <t>秋田県能代市浅内字浜浅内12-1，12-2，12-3，12-4，12-5</t>
    <rPh sb="0" eb="3">
      <t>アキタケン</t>
    </rPh>
    <rPh sb="3" eb="8">
      <t>ノシロシアサナイ</t>
    </rPh>
    <rPh sb="8" eb="9">
      <t>アザ</t>
    </rPh>
    <rPh sb="9" eb="12">
      <t>ハマアサナイ</t>
    </rPh>
    <phoneticPr fontId="1"/>
  </si>
  <si>
    <t>40.16708731848668, 140.00569319848177</t>
    <phoneticPr fontId="1"/>
  </si>
  <si>
    <t>伐採届け（済み）</t>
    <rPh sb="0" eb="3">
      <t>バッサイトドケ</t>
    </rPh>
    <rPh sb="5" eb="6">
      <t>ス</t>
    </rPh>
    <phoneticPr fontId="1"/>
  </si>
  <si>
    <t>NF（18日）</t>
    <rPh sb="5" eb="6">
      <t>ニチ</t>
    </rPh>
    <phoneticPr fontId="1"/>
  </si>
  <si>
    <t>秋田県能代市竹生字古沼丸谷地180-1，180-2，180-3</t>
  </si>
  <si>
    <t>40.257852, 140.018371</t>
    <phoneticPr fontId="1"/>
  </si>
  <si>
    <t>売買</t>
    <rPh sb="0" eb="2">
      <t>バイバイ</t>
    </rPh>
    <phoneticPr fontId="1"/>
  </si>
  <si>
    <t>土地契約（売買）or（地上権　年数）？</t>
    <rPh sb="0" eb="4">
      <t>トチケイヤク</t>
    </rPh>
    <rPh sb="5" eb="7">
      <t>バイバイ</t>
    </rPh>
    <rPh sb="11" eb="14">
      <t>チジョウケン</t>
    </rPh>
    <rPh sb="15" eb="17">
      <t>ネンスウ</t>
    </rPh>
    <phoneticPr fontId="1"/>
  </si>
  <si>
    <t>疎林の要伐採</t>
    <rPh sb="0" eb="2">
      <t>ソリン</t>
    </rPh>
    <rPh sb="3" eb="6">
      <t>ヨウバッサイ</t>
    </rPh>
    <phoneticPr fontId="1"/>
  </si>
  <si>
    <t>JINKO　575w</t>
    <phoneticPr fontId="1"/>
  </si>
  <si>
    <t>土地面積（坪）</t>
    <rPh sb="0" eb="2">
      <t>トチ</t>
    </rPh>
    <rPh sb="2" eb="4">
      <t>メンセキ</t>
    </rPh>
    <rPh sb="5" eb="6">
      <t>ツボ</t>
    </rPh>
    <phoneticPr fontId="1"/>
  </si>
  <si>
    <t>秋田県能代市浅内字茨島山50，51-2，53-1</t>
    <rPh sb="0" eb="3">
      <t>アキタケン</t>
    </rPh>
    <rPh sb="3" eb="6">
      <t>ノシロシ</t>
    </rPh>
    <rPh sb="6" eb="8">
      <t>アサナイ</t>
    </rPh>
    <rPh sb="8" eb="9">
      <t>アザ</t>
    </rPh>
    <rPh sb="9" eb="12">
      <t>バラジマヤマ</t>
    </rPh>
    <phoneticPr fontId="1"/>
  </si>
  <si>
    <t>7394（使用可能面積は4711.63）</t>
    <rPh sb="5" eb="11">
      <t>シヨウカノウメンセキ</t>
    </rPh>
    <phoneticPr fontId="1"/>
  </si>
  <si>
    <t>秋田県能代市浅内字茨島山66-2</t>
    <rPh sb="0" eb="3">
      <t>アキタケン</t>
    </rPh>
    <rPh sb="3" eb="6">
      <t>ノシロシ</t>
    </rPh>
    <rPh sb="6" eb="8">
      <t>アサナイ</t>
    </rPh>
    <rPh sb="8" eb="9">
      <t>アザ</t>
    </rPh>
    <rPh sb="9" eb="12">
      <t>バラジマヤマ</t>
    </rPh>
    <phoneticPr fontId="1"/>
  </si>
  <si>
    <t>三種205</t>
    <rPh sb="0" eb="2">
      <t>ミタネ</t>
    </rPh>
    <phoneticPr fontId="1"/>
  </si>
  <si>
    <t>三種206</t>
    <rPh sb="0" eb="2">
      <t>ミタネ</t>
    </rPh>
    <phoneticPr fontId="1"/>
  </si>
  <si>
    <t>秋田県山本郡三種町大口字釜谷南153-1，153-3</t>
    <rPh sb="0" eb="3">
      <t>アキタケン</t>
    </rPh>
    <rPh sb="3" eb="5">
      <t>ヤマモト</t>
    </rPh>
    <rPh sb="5" eb="6">
      <t>グン</t>
    </rPh>
    <rPh sb="6" eb="9">
      <t>ミタネチョウ</t>
    </rPh>
    <rPh sb="9" eb="11">
      <t>オオグチ</t>
    </rPh>
    <rPh sb="11" eb="12">
      <t>アザ</t>
    </rPh>
    <rPh sb="12" eb="14">
      <t>カマタニ</t>
    </rPh>
    <rPh sb="14" eb="15">
      <t>ミナミ</t>
    </rPh>
    <phoneticPr fontId="1"/>
  </si>
  <si>
    <t>まだ締結していない</t>
    <rPh sb="2" eb="4">
      <t>テイケツ</t>
    </rPh>
    <phoneticPr fontId="1"/>
  </si>
  <si>
    <t>2023/5/1</t>
    <phoneticPr fontId="1"/>
  </si>
  <si>
    <t>2023/6/30</t>
    <phoneticPr fontId="1"/>
  </si>
  <si>
    <t>2023/4/21</t>
    <phoneticPr fontId="1"/>
  </si>
  <si>
    <t>秋田県山本郡三種町大口字コートキ111，112，113</t>
    <rPh sb="0" eb="3">
      <t>アキタケン</t>
    </rPh>
    <rPh sb="3" eb="5">
      <t>ヤマモト</t>
    </rPh>
    <rPh sb="5" eb="6">
      <t>グン</t>
    </rPh>
    <rPh sb="6" eb="9">
      <t>ミタネチョウ</t>
    </rPh>
    <rPh sb="9" eb="11">
      <t>オオグチ</t>
    </rPh>
    <rPh sb="11" eb="12">
      <t>アザ</t>
    </rPh>
    <phoneticPr fontId="1"/>
  </si>
  <si>
    <t>40.094544, 139.966117</t>
    <phoneticPr fontId="1"/>
  </si>
  <si>
    <t>2022/12/26</t>
    <phoneticPr fontId="1"/>
  </si>
  <si>
    <t>2023/3/24</t>
    <phoneticPr fontId="1"/>
  </si>
  <si>
    <t>秋田県山本郡三種町浜田字七ツ森27-4，27-14，28-5</t>
    <rPh sb="9" eb="11">
      <t>ハマダ</t>
    </rPh>
    <rPh sb="11" eb="12">
      <t>アザ</t>
    </rPh>
    <rPh sb="12" eb="13">
      <t>ナナ</t>
    </rPh>
    <rPh sb="14" eb="15">
      <t>モリ</t>
    </rPh>
    <phoneticPr fontId="1"/>
  </si>
  <si>
    <t>JINKO　600</t>
    <phoneticPr fontId="1"/>
  </si>
  <si>
    <t>40.119834, 139.993231</t>
    <phoneticPr fontId="1"/>
  </si>
  <si>
    <t>上田101</t>
    <rPh sb="0" eb="2">
      <t>ウエダ</t>
    </rPh>
    <phoneticPr fontId="1"/>
  </si>
  <si>
    <t>上田103</t>
    <rPh sb="0" eb="2">
      <t>ウエダ</t>
    </rPh>
    <phoneticPr fontId="1"/>
  </si>
  <si>
    <t>上田102</t>
    <rPh sb="0" eb="2">
      <t>ウエダ</t>
    </rPh>
    <phoneticPr fontId="1"/>
  </si>
  <si>
    <t>上田104-A</t>
    <rPh sb="0" eb="2">
      <t>ウエダ</t>
    </rPh>
    <phoneticPr fontId="1"/>
  </si>
  <si>
    <t>上田104-B</t>
    <rPh sb="0" eb="2">
      <t>ウエダ</t>
    </rPh>
    <phoneticPr fontId="1"/>
  </si>
  <si>
    <t>上田市PV開発条例許可</t>
    <rPh sb="0" eb="3">
      <t>ウエダシ</t>
    </rPh>
    <rPh sb="5" eb="9">
      <t>カイハツジョウレイ</t>
    </rPh>
    <rPh sb="9" eb="11">
      <t>キョカ</t>
    </rPh>
    <phoneticPr fontId="1"/>
  </si>
  <si>
    <t>東御305</t>
    <rPh sb="0" eb="2">
      <t>トウミ</t>
    </rPh>
    <phoneticPr fontId="1"/>
  </si>
  <si>
    <t>長野県上田市鹿教湯温泉字南角1772-92，1772-93，1772-96</t>
    <rPh sb="0" eb="3">
      <t>ナガノケン</t>
    </rPh>
    <rPh sb="3" eb="6">
      <t>ウエダシ</t>
    </rPh>
    <rPh sb="6" eb="11">
      <t>カケユオンセン</t>
    </rPh>
    <rPh sb="11" eb="12">
      <t>アザ</t>
    </rPh>
    <rPh sb="12" eb="14">
      <t>ミナミカド</t>
    </rPh>
    <phoneticPr fontId="1"/>
  </si>
  <si>
    <t>長野県上田市鹿教湯温泉字南角1772-94，1772-95</t>
    <rPh sb="0" eb="3">
      <t>ナガノケン</t>
    </rPh>
    <rPh sb="3" eb="6">
      <t>ウエダシ</t>
    </rPh>
    <rPh sb="6" eb="11">
      <t>カケユオンセン</t>
    </rPh>
    <rPh sb="11" eb="12">
      <t>アザ</t>
    </rPh>
    <rPh sb="12" eb="14">
      <t>ミナミカド</t>
    </rPh>
    <phoneticPr fontId="1"/>
  </si>
  <si>
    <t>左記の2つの費用のKW当りのコスト</t>
    <rPh sb="0" eb="2">
      <t>サキ</t>
    </rPh>
    <rPh sb="6" eb="8">
      <t>ヒヨウ</t>
    </rPh>
    <rPh sb="11" eb="12">
      <t>アタ</t>
    </rPh>
    <phoneticPr fontId="1"/>
  </si>
  <si>
    <t>開発申請書類作成費見積もり税込み↓↓</t>
    <rPh sb="0" eb="2">
      <t>カイハツ</t>
    </rPh>
    <rPh sb="2" eb="4">
      <t>シンセイ</t>
    </rPh>
    <rPh sb="4" eb="6">
      <t>ショルイ</t>
    </rPh>
    <rPh sb="6" eb="8">
      <t>サクセイ</t>
    </rPh>
    <rPh sb="8" eb="9">
      <t>ヒ</t>
    </rPh>
    <rPh sb="9" eb="11">
      <t>ミツ</t>
    </rPh>
    <rPh sb="13" eb="15">
      <t>ゼイコ</t>
    </rPh>
    <phoneticPr fontId="1"/>
  </si>
  <si>
    <t>トレンチ＋盛土小堤建設費見積もり税込み↓↓</t>
    <rPh sb="5" eb="7">
      <t>モリド</t>
    </rPh>
    <rPh sb="7" eb="9">
      <t>ショウテイ</t>
    </rPh>
    <rPh sb="9" eb="12">
      <t>ケンセツヒ</t>
    </rPh>
    <rPh sb="12" eb="14">
      <t>ミツ</t>
    </rPh>
    <rPh sb="16" eb="18">
      <t>ゼイコ</t>
    </rPh>
    <phoneticPr fontId="1"/>
  </si>
  <si>
    <t>36.292677, 138.104225</t>
    <phoneticPr fontId="1"/>
  </si>
  <si>
    <t>36.291656, 138.103463</t>
    <phoneticPr fontId="1"/>
  </si>
  <si>
    <t>2つの案件用の土地合計で1300万円、仲介料200万円</t>
    <rPh sb="3" eb="5">
      <t>アンケン</t>
    </rPh>
    <rPh sb="5" eb="6">
      <t>ヨウ</t>
    </rPh>
    <rPh sb="7" eb="9">
      <t>トチ</t>
    </rPh>
    <rPh sb="9" eb="11">
      <t>ゴウケイ</t>
    </rPh>
    <rPh sb="16" eb="18">
      <t>マンエン</t>
    </rPh>
    <rPh sb="19" eb="22">
      <t>チュウカイリョウ</t>
    </rPh>
    <rPh sb="25" eb="27">
      <t>マンエン</t>
    </rPh>
    <phoneticPr fontId="1"/>
  </si>
  <si>
    <t>15度</t>
    <rPh sb="2" eb="3">
      <t>ド</t>
    </rPh>
    <phoneticPr fontId="1"/>
  </si>
  <si>
    <t>NEDO　MONDSOLAR　年間日射量(kWh/㎡・day)</t>
    <rPh sb="15" eb="17">
      <t>ネンカン</t>
    </rPh>
    <rPh sb="17" eb="20">
      <t>ニッシャリョウ</t>
    </rPh>
    <phoneticPr fontId="1"/>
  </si>
  <si>
    <t>長野県東御市御牧原4222-1，4261-1</t>
    <rPh sb="0" eb="3">
      <t>ナガノケン</t>
    </rPh>
    <rPh sb="3" eb="6">
      <t>トウミシ</t>
    </rPh>
    <rPh sb="6" eb="9">
      <t>ミマキハラ</t>
    </rPh>
    <phoneticPr fontId="1"/>
  </si>
  <si>
    <t>36.323922, 138.351427</t>
    <phoneticPr fontId="1"/>
  </si>
  <si>
    <t>東御市PV開発条例の要許可</t>
    <rPh sb="0" eb="3">
      <t>トウミシ</t>
    </rPh>
    <rPh sb="5" eb="7">
      <t>カイハツ</t>
    </rPh>
    <rPh sb="7" eb="9">
      <t>ジョウレイ</t>
    </rPh>
    <rPh sb="10" eb="11">
      <t>ヨウ</t>
    </rPh>
    <rPh sb="11" eb="13">
      <t>キョカ</t>
    </rPh>
    <phoneticPr fontId="1"/>
  </si>
  <si>
    <t>まだ調査していない</t>
    <rPh sb="2" eb="4">
      <t>チョウサ</t>
    </rPh>
    <phoneticPr fontId="1"/>
  </si>
  <si>
    <t>https://appww2.infoc.nedo.go.jp/appww/cgi-bin/monsola.cgi?m=54383288</t>
    <phoneticPr fontId="1"/>
  </si>
  <si>
    <t>4.57↓↓</t>
    <phoneticPr fontId="1"/>
  </si>
  <si>
    <t>2023/7/14</t>
    <phoneticPr fontId="1"/>
  </si>
  <si>
    <t>2022/11/9</t>
    <phoneticPr fontId="1"/>
  </si>
  <si>
    <t>F</t>
    <phoneticPr fontId="1"/>
  </si>
  <si>
    <t>2023/1/27</t>
    <phoneticPr fontId="1"/>
  </si>
  <si>
    <t>2023/8/1</t>
    <phoneticPr fontId="1"/>
  </si>
  <si>
    <t>長野県上田市武石鳥屋375</t>
    <rPh sb="0" eb="3">
      <t>ナガノケン</t>
    </rPh>
    <rPh sb="3" eb="6">
      <t>ウエダシ</t>
    </rPh>
    <rPh sb="6" eb="8">
      <t>タケイシ</t>
    </rPh>
    <rPh sb="8" eb="10">
      <t>トヤ</t>
    </rPh>
    <phoneticPr fontId="1"/>
  </si>
  <si>
    <t>長野県上田市武石鳥屋355，356，357，358</t>
    <rPh sb="0" eb="3">
      <t>ナガノケン</t>
    </rPh>
    <rPh sb="3" eb="6">
      <t>ウエダシ</t>
    </rPh>
    <rPh sb="6" eb="8">
      <t>タケイシ</t>
    </rPh>
    <rPh sb="8" eb="10">
      <t>トヤ</t>
    </rPh>
    <phoneticPr fontId="1"/>
  </si>
  <si>
    <t>長野県上田市武石鳥屋346，353，354</t>
    <rPh sb="0" eb="3">
      <t>ナガノケン</t>
    </rPh>
    <rPh sb="3" eb="6">
      <t>ウエダシ</t>
    </rPh>
    <rPh sb="6" eb="8">
      <t>タケイシ</t>
    </rPh>
    <rPh sb="8" eb="10">
      <t>トヤ</t>
    </rPh>
    <phoneticPr fontId="1"/>
  </si>
  <si>
    <t>36.300082, 138.236499</t>
    <phoneticPr fontId="1"/>
  </si>
  <si>
    <t>36.299373, 138.236499</t>
    <phoneticPr fontId="1"/>
  </si>
  <si>
    <t>36.299364, 138.236091</t>
    <phoneticPr fontId="1"/>
  </si>
  <si>
    <t>PV開発許可</t>
    <rPh sb="2" eb="4">
      <t>カイハツ</t>
    </rPh>
    <rPh sb="4" eb="6">
      <t>キョカ</t>
    </rPh>
    <phoneticPr fontId="1"/>
  </si>
  <si>
    <t>ハザード区域（土石流）</t>
    <rPh sb="4" eb="6">
      <t>クイキ</t>
    </rPh>
    <rPh sb="7" eb="10">
      <t>ドセキリュウ</t>
    </rPh>
    <phoneticPr fontId="1"/>
  </si>
  <si>
    <t>https://appww2.infoc.nedo.go.jp/appww/cgi-bin/monsola.cgi?m=54383158</t>
    <phoneticPr fontId="1"/>
  </si>
  <si>
    <t>4.47　↓↓</t>
    <phoneticPr fontId="1"/>
  </si>
  <si>
    <t>4.95↓↓</t>
    <phoneticPr fontId="1"/>
  </si>
  <si>
    <t>https://appww2.infoc.nedo.go.jp/appww/cgi-bin/monsola.cgi?m=54385205</t>
    <phoneticPr fontId="1"/>
  </si>
  <si>
    <t>３０度の架台傾斜角度</t>
    <rPh sb="2" eb="3">
      <t>ド</t>
    </rPh>
    <rPh sb="4" eb="6">
      <t>カダイ</t>
    </rPh>
    <rPh sb="6" eb="10">
      <t>ケイシャカクド</t>
    </rPh>
    <phoneticPr fontId="1"/>
  </si>
  <si>
    <t>長野県上田市殿城</t>
    <rPh sb="0" eb="3">
      <t>ナガノケン</t>
    </rPh>
    <rPh sb="3" eb="6">
      <t>ウエダシ</t>
    </rPh>
    <rPh sb="6" eb="8">
      <t>トノシロ</t>
    </rPh>
    <phoneticPr fontId="1"/>
  </si>
  <si>
    <t>殿城（自社保有物件）</t>
    <rPh sb="0" eb="2">
      <t>トノシロ</t>
    </rPh>
    <rPh sb="3" eb="5">
      <t>ジシャ</t>
    </rPh>
    <rPh sb="5" eb="9">
      <t>ホユウブッケン</t>
    </rPh>
    <phoneticPr fontId="1"/>
  </si>
  <si>
    <t>上田市開発申請書類作成費見積もり税込み↓↓</t>
    <rPh sb="0" eb="3">
      <t>ウエダシ</t>
    </rPh>
    <rPh sb="3" eb="5">
      <t>カイハツ</t>
    </rPh>
    <rPh sb="5" eb="7">
      <t>シンセイ</t>
    </rPh>
    <rPh sb="7" eb="9">
      <t>ショルイ</t>
    </rPh>
    <rPh sb="9" eb="11">
      <t>サクセイ</t>
    </rPh>
    <rPh sb="11" eb="12">
      <t>ヒ</t>
    </rPh>
    <rPh sb="12" eb="14">
      <t>ミツ</t>
    </rPh>
    <rPh sb="16" eb="18">
      <t>ゼイコ</t>
    </rPh>
    <phoneticPr fontId="1"/>
  </si>
  <si>
    <t>40.151297, 139.999437</t>
    <phoneticPr fontId="1"/>
  </si>
  <si>
    <t>40.151456, 139.998375</t>
    <phoneticPr fontId="1"/>
  </si>
  <si>
    <t>2023/7/19</t>
    <phoneticPr fontId="1"/>
  </si>
  <si>
    <t>2023/10/19</t>
    <phoneticPr fontId="1"/>
  </si>
  <si>
    <t>工事負担金DC1KW当りの単価</t>
    <rPh sb="0" eb="5">
      <t>コウジフタンキン</t>
    </rPh>
    <rPh sb="10" eb="11">
      <t>アタ</t>
    </rPh>
    <rPh sb="13" eb="15">
      <t>タンカ</t>
    </rPh>
    <phoneticPr fontId="1"/>
  </si>
  <si>
    <t>秋田県山本郡三種町芦崎字入口岱80-6、203，207，208，209，211</t>
    <rPh sb="9" eb="11">
      <t>アシザキ</t>
    </rPh>
    <rPh sb="11" eb="12">
      <t>アザ</t>
    </rPh>
    <rPh sb="12" eb="15">
      <t>イリグチタイ</t>
    </rPh>
    <phoneticPr fontId="1"/>
  </si>
  <si>
    <t>40.080975, 139.960566</t>
    <phoneticPr fontId="1"/>
  </si>
  <si>
    <t>非売物件</t>
    <rPh sb="0" eb="1">
      <t>ヒ</t>
    </rPh>
    <rPh sb="1" eb="2">
      <t>ウ</t>
    </rPh>
    <rPh sb="2" eb="4">
      <t>ブッケン</t>
    </rPh>
    <phoneticPr fontId="1"/>
  </si>
  <si>
    <t>2023/10/13</t>
    <phoneticPr fontId="1"/>
  </si>
  <si>
    <t>要林地開発。右が林発費用見積</t>
    <rPh sb="0" eb="1">
      <t>ヨウ</t>
    </rPh>
    <rPh sb="1" eb="5">
      <t>リンチカイハツ</t>
    </rPh>
    <rPh sb="6" eb="7">
      <t>ミギ</t>
    </rPh>
    <rPh sb="8" eb="9">
      <t>リン</t>
    </rPh>
    <rPh sb="9" eb="10">
      <t>ハツ</t>
    </rPh>
    <rPh sb="10" eb="12">
      <t>ヒヨウ</t>
    </rPh>
    <rPh sb="12" eb="14">
      <t>ミツ</t>
    </rPh>
    <phoneticPr fontId="1"/>
  </si>
  <si>
    <t>パネルを張る範囲を隣接地に広げてKW数を増やし1ｋｗ当たりの林地開発コストを下げようとしている最中</t>
    <rPh sb="18" eb="19">
      <t>スウ</t>
    </rPh>
    <rPh sb="20" eb="21">
      <t>フ</t>
    </rPh>
    <phoneticPr fontId="1"/>
  </si>
  <si>
    <t>208,209,211が第1種農地のため農転不可と判明。再度KW数を縮小して申請するか又は電力からの回答が現在のKW数での負担金が採算ラインに乗ると判断すれば系統連系契約の申請時にはいきなり小さなKW数で申請する。</t>
    <rPh sb="12" eb="13">
      <t>ダイ</t>
    </rPh>
    <rPh sb="14" eb="15">
      <t>シュ</t>
    </rPh>
    <rPh sb="15" eb="17">
      <t>ノウチ</t>
    </rPh>
    <rPh sb="20" eb="22">
      <t>ノウテン</t>
    </rPh>
    <rPh sb="22" eb="24">
      <t>フカ</t>
    </rPh>
    <rPh sb="25" eb="27">
      <t>ハンメイ</t>
    </rPh>
    <rPh sb="28" eb="30">
      <t>サイド</t>
    </rPh>
    <rPh sb="32" eb="33">
      <t>スウ</t>
    </rPh>
    <rPh sb="34" eb="36">
      <t>シュクショウ</t>
    </rPh>
    <rPh sb="38" eb="40">
      <t>シンセイ</t>
    </rPh>
    <rPh sb="43" eb="44">
      <t>マタ</t>
    </rPh>
    <rPh sb="50" eb="52">
      <t>カイトウ</t>
    </rPh>
    <rPh sb="53" eb="55">
      <t>ゲンザイ</t>
    </rPh>
    <rPh sb="58" eb="59">
      <t>スウ</t>
    </rPh>
    <rPh sb="61" eb="64">
      <t>フタンキン</t>
    </rPh>
    <rPh sb="65" eb="67">
      <t>サイサン</t>
    </rPh>
    <rPh sb="71" eb="72">
      <t>ノ</t>
    </rPh>
    <rPh sb="74" eb="76">
      <t>ハンダン</t>
    </rPh>
    <rPh sb="79" eb="85">
      <t>ケイトウレンケイケイヤク</t>
    </rPh>
    <rPh sb="86" eb="89">
      <t>シンセイジ</t>
    </rPh>
    <rPh sb="95" eb="96">
      <t>チイ</t>
    </rPh>
    <rPh sb="100" eb="101">
      <t>スウ</t>
    </rPh>
    <rPh sb="102" eb="104">
      <t>シンセイ</t>
    </rPh>
    <phoneticPr fontId="1"/>
  </si>
  <si>
    <t>40.09840200174319, 139.97230125987662</t>
    <phoneticPr fontId="1"/>
  </si>
  <si>
    <t>40.149748 139.998175</t>
    <phoneticPr fontId="1"/>
  </si>
  <si>
    <t>2023/8/28</t>
    <phoneticPr fontId="1"/>
  </si>
  <si>
    <t>2023/6/27</t>
    <phoneticPr fontId="1"/>
  </si>
  <si>
    <t>&lt;==工事負担金kw単価</t>
    <rPh sb="3" eb="5">
      <t>コウジ</t>
    </rPh>
    <rPh sb="5" eb="8">
      <t>フタンキン</t>
    </rPh>
    <rPh sb="10" eb="12">
      <t>タンカ</t>
    </rPh>
    <phoneticPr fontId="1"/>
  </si>
  <si>
    <t>2023/9/15</t>
    <phoneticPr fontId="1"/>
  </si>
  <si>
    <t>2023/9/11</t>
    <phoneticPr fontId="1"/>
  </si>
  <si>
    <t>2023/12/11</t>
    <phoneticPr fontId="1"/>
  </si>
  <si>
    <t>2023/12/15</t>
    <phoneticPr fontId="1"/>
  </si>
  <si>
    <t>三種201　案件取り消し</t>
    <rPh sb="0" eb="2">
      <t>ミタネ</t>
    </rPh>
    <rPh sb="6" eb="8">
      <t>アンケン</t>
    </rPh>
    <rPh sb="8" eb="9">
      <t>ト</t>
    </rPh>
    <rPh sb="10" eb="11">
      <t>ケ</t>
    </rPh>
    <phoneticPr fontId="1"/>
  </si>
  <si>
    <t>三種203　案件取り消し</t>
    <rPh sb="0" eb="2">
      <t>ミタネ</t>
    </rPh>
    <rPh sb="6" eb="9">
      <t>アンケント</t>
    </rPh>
    <rPh sb="10" eb="11">
      <t>ケ</t>
    </rPh>
    <phoneticPr fontId="1"/>
  </si>
  <si>
    <t>釧路
01-102</t>
    <rPh sb="0" eb="2">
      <t>クシr</t>
    </rPh>
    <phoneticPr fontId="1"/>
  </si>
  <si>
    <t>釧路
04-70</t>
    <rPh sb="0" eb="1">
      <t>クシr</t>
    </rPh>
    <phoneticPr fontId="1"/>
  </si>
  <si>
    <t>釧路
14-14</t>
    <phoneticPr fontId="1"/>
  </si>
  <si>
    <t>釧路
20-97</t>
    <phoneticPr fontId="1"/>
  </si>
  <si>
    <t>釧路
23-65</t>
    <phoneticPr fontId="1"/>
  </si>
  <si>
    <t>釧路
25-67</t>
    <phoneticPr fontId="1"/>
  </si>
  <si>
    <t>598</t>
    <phoneticPr fontId="1"/>
  </si>
  <si>
    <t>499.5</t>
    <phoneticPr fontId="1"/>
  </si>
  <si>
    <t>2023/10/16</t>
    <phoneticPr fontId="1"/>
  </si>
  <si>
    <t>北海道白糠郡白糠町庶路37-319,37-328</t>
    <rPh sb="0" eb="2">
      <t>シロヌk</t>
    </rPh>
    <phoneticPr fontId="1"/>
  </si>
  <si>
    <t>42.99438461214027, 
144.153627823633</t>
    <phoneticPr fontId="1"/>
  </si>
  <si>
    <t>2023/10/16</t>
  </si>
  <si>
    <t>40度</t>
  </si>
  <si>
    <t>40度</t>
    <rPh sb="2" eb="3">
      <t>ド</t>
    </rPh>
    <phoneticPr fontId="1"/>
  </si>
  <si>
    <t>40度</t>
    <phoneticPr fontId="1"/>
  </si>
  <si>
    <t>JINKO 575w</t>
  </si>
  <si>
    <t>JINKO 575w</t>
    <phoneticPr fontId="1"/>
  </si>
  <si>
    <t>Solaredge33.3ｋｗ</t>
  </si>
  <si>
    <t>535.9</t>
    <phoneticPr fontId="1"/>
  </si>
  <si>
    <t>466.2</t>
    <phoneticPr fontId="1"/>
  </si>
  <si>
    <t>北海道白糠郡白糠町西6条北1丁目2-36,2-37</t>
    <phoneticPr fontId="1"/>
  </si>
  <si>
    <t>42.95551583826343,
144.054777445452</t>
    <phoneticPr fontId="1"/>
  </si>
  <si>
    <t>1352.4</t>
    <phoneticPr fontId="1"/>
  </si>
  <si>
    <t>1098.9</t>
    <phoneticPr fontId="1"/>
  </si>
  <si>
    <t>北海道厚岸郡厚岸町山の手3丁目6 8番</t>
    <phoneticPr fontId="1"/>
  </si>
  <si>
    <t>43.074019840278,
144.839343512510</t>
    <phoneticPr fontId="1"/>
  </si>
  <si>
    <t>683.1</t>
    <phoneticPr fontId="1"/>
  </si>
  <si>
    <t>566.1</t>
    <phoneticPr fontId="1"/>
  </si>
  <si>
    <t>北海道標津郡中標津町東中1番3</t>
    <rPh sb="0" eb="3">
      <t>ホッカイドウ</t>
    </rPh>
    <phoneticPr fontId="1"/>
  </si>
  <si>
    <t>43.57562997905814,
144.9944435450931</t>
    <phoneticPr fontId="1"/>
  </si>
  <si>
    <t>455.4</t>
    <phoneticPr fontId="1"/>
  </si>
  <si>
    <t>399.6</t>
    <phoneticPr fontId="1"/>
  </si>
  <si>
    <t>北海道野付郡別海町西春別63-24</t>
    <rPh sb="0" eb="3">
      <t>ホッカイドウ</t>
    </rPh>
    <phoneticPr fontId="1"/>
  </si>
  <si>
    <t>43.43047016773459,
144.77371422997206</t>
    <phoneticPr fontId="1"/>
  </si>
  <si>
    <t>北海道野付郡別海町西春別53
20,21,26,27,28,30</t>
    <phoneticPr fontId="1"/>
  </si>
  <si>
    <t>43.417405624061075,
144.74164944771263</t>
    <phoneticPr fontId="1"/>
  </si>
  <si>
    <t>2024/1/17</t>
    <phoneticPr fontId="1"/>
  </si>
  <si>
    <t>4.26　https://appww2.infoc.nedo.go.jp/appww/cgi-bin/monsola.cgi?m=64443192</t>
    <phoneticPr fontId="1"/>
  </si>
  <si>
    <t>4.25　https://appww2.infoc.nedo.go.jp/appww/cgi-bin/monsola.cgi?m=64443044</t>
    <phoneticPr fontId="1"/>
  </si>
  <si>
    <t>4.09　https://www.google.com/maps/place/43%C2%B004'26.5%22N+144%C2%B050'21.6%22E/@43.0740198,144.8367686,1228m/data=!3m2!1e3!4b1!4m4!3m3!8m2!3d43.0740198!4d144.8393435?entry=ttu</t>
    <phoneticPr fontId="1"/>
  </si>
  <si>
    <t>4.05　https://appww2.infoc.nedo.go.jp/appww/cgi-bin/monsola.cgi?m=65442799</t>
    <phoneticPr fontId="1"/>
  </si>
  <si>
    <t>4.07　https://appww2.infoc.nedo.go.jp/appww/cgi-bin/monsola.cgi?m=65441611</t>
    <phoneticPr fontId="1"/>
  </si>
  <si>
    <t>4.07　https://appww2.infoc.nedo.go.jp/appww/cgi-bin/monsola.cgi?m=65440599</t>
    <phoneticPr fontId="1"/>
  </si>
  <si>
    <t>系統連系契約締結時の最終的な工事負担金（税込み）</t>
    <rPh sb="0" eb="4">
      <t>ケイトウレンケイ</t>
    </rPh>
    <rPh sb="4" eb="6">
      <t>ケイヤク</t>
    </rPh>
    <rPh sb="6" eb="8">
      <t>テイケツ</t>
    </rPh>
    <rPh sb="8" eb="9">
      <t>ジ</t>
    </rPh>
    <rPh sb="10" eb="12">
      <t>サイシュウ</t>
    </rPh>
    <rPh sb="12" eb="13">
      <t>テキ</t>
    </rPh>
    <rPh sb="14" eb="19">
      <t>コウジフタンキン</t>
    </rPh>
    <rPh sb="20" eb="22">
      <t>ゼイコ</t>
    </rPh>
    <phoneticPr fontId="1"/>
  </si>
  <si>
    <t>契約締結日</t>
    <rPh sb="0" eb="5">
      <t>ケイヤクテイケツビ</t>
    </rPh>
    <phoneticPr fontId="1"/>
  </si>
  <si>
    <t>2023/8/25 8/31に技術検討開始</t>
    <rPh sb="15" eb="17">
      <t>ギジュツ</t>
    </rPh>
    <rPh sb="17" eb="21">
      <t>ケントウカイシ</t>
    </rPh>
    <phoneticPr fontId="1"/>
  </si>
  <si>
    <t>599.308</t>
    <phoneticPr fontId="1"/>
  </si>
  <si>
    <t>接続検討申請が受領された日</t>
    <rPh sb="0" eb="4">
      <t>セツゾクケントウ</t>
    </rPh>
    <rPh sb="4" eb="6">
      <t>シンセイ</t>
    </rPh>
    <rPh sb="7" eb="9">
      <t>ジュリョウ</t>
    </rPh>
    <rPh sb="12" eb="13">
      <t>ビ</t>
    </rPh>
    <phoneticPr fontId="1"/>
  </si>
  <si>
    <t>2024/2/8</t>
    <phoneticPr fontId="1"/>
  </si>
  <si>
    <t>系統連系申請受理日</t>
    <rPh sb="0" eb="4">
      <t>ケイトウレンケイ</t>
    </rPh>
    <rPh sb="4" eb="6">
      <t>シンセイ</t>
    </rPh>
    <rPh sb="6" eb="8">
      <t>ジュリ</t>
    </rPh>
    <rPh sb="8" eb="9">
      <t>ジツ</t>
    </rPh>
    <phoneticPr fontId="1"/>
  </si>
  <si>
    <t>2023/ 8/31</t>
    <phoneticPr fontId="1"/>
  </si>
  <si>
    <t>系統連系接続回答（予定）日</t>
    <rPh sb="0" eb="4">
      <t>ケイトウレンケイ</t>
    </rPh>
    <rPh sb="4" eb="6">
      <t>セツゾク</t>
    </rPh>
    <rPh sb="6" eb="8">
      <t>カイトウ</t>
    </rPh>
    <rPh sb="9" eb="11">
      <t>ヨテイ</t>
    </rPh>
    <rPh sb="12" eb="13">
      <t>ヒ</t>
    </rPh>
    <phoneticPr fontId="1"/>
  </si>
  <si>
    <t>2024/4/10</t>
    <phoneticPr fontId="1"/>
  </si>
  <si>
    <t>接続検討回答時の工事負担金額(税込み）</t>
    <rPh sb="0" eb="4">
      <t>セツゾクケントウ</t>
    </rPh>
    <rPh sb="4" eb="6">
      <t>カイトウ</t>
    </rPh>
    <rPh sb="6" eb="7">
      <t>ジ</t>
    </rPh>
    <rPh sb="8" eb="13">
      <t>コウジフタンキン</t>
    </rPh>
    <rPh sb="13" eb="14">
      <t>ガク</t>
    </rPh>
    <rPh sb="15" eb="17">
      <t>ゼイコ</t>
    </rPh>
    <phoneticPr fontId="1"/>
  </si>
  <si>
    <t>秋田県能代市浅内字茨島山47，49，66-5，66-6，111-1，11-2、浅内字上西山129</t>
    <rPh sb="0" eb="3">
      <t>アキタケン</t>
    </rPh>
    <rPh sb="3" eb="6">
      <t>ノシロシ</t>
    </rPh>
    <rPh sb="6" eb="12">
      <t>アサナイアザバラジマヤマ</t>
    </rPh>
    <rPh sb="39" eb="41">
      <t>アサナイ</t>
    </rPh>
    <rPh sb="41" eb="42">
      <t>アザ</t>
    </rPh>
    <rPh sb="42" eb="43">
      <t>カミ</t>
    </rPh>
    <rPh sb="43" eb="45">
      <t>ニシヤマ</t>
    </rPh>
    <phoneticPr fontId="1"/>
  </si>
  <si>
    <t>管理番号 　　電力会社管理番号</t>
    <rPh sb="0" eb="2">
      <t>カンリ</t>
    </rPh>
    <rPh sb="2" eb="4">
      <t>バンゴウ</t>
    </rPh>
    <rPh sb="7" eb="11">
      <t>デンリョクガイシャ</t>
    </rPh>
    <rPh sb="11" eb="15">
      <t>カンリバンゴウ</t>
    </rPh>
    <phoneticPr fontId="1"/>
  </si>
  <si>
    <t>能代102　A31222007</t>
    <rPh sb="0" eb="2">
      <t>ノシロ</t>
    </rPh>
    <phoneticPr fontId="1"/>
  </si>
  <si>
    <t>能代101　A31222005</t>
    <rPh sb="0" eb="2">
      <t>ノシロ</t>
    </rPh>
    <phoneticPr fontId="1"/>
  </si>
  <si>
    <t>能代103　A31223032</t>
    <rPh sb="0" eb="2">
      <t>ノシロ</t>
    </rPh>
    <phoneticPr fontId="1"/>
  </si>
  <si>
    <t>2023/11/8</t>
    <phoneticPr fontId="1"/>
  </si>
  <si>
    <t>能代104　A31222009</t>
    <phoneticPr fontId="1"/>
  </si>
  <si>
    <t>366.208</t>
    <phoneticPr fontId="1"/>
  </si>
  <si>
    <t>2023/2/6</t>
    <phoneticPr fontId="1"/>
  </si>
  <si>
    <t>2023/4/6</t>
    <phoneticPr fontId="1"/>
  </si>
  <si>
    <t>能代106 A31223016</t>
    <rPh sb="0" eb="2">
      <t>ノシロ</t>
    </rPh>
    <phoneticPr fontId="1"/>
  </si>
  <si>
    <t>NF</t>
    <phoneticPr fontId="1"/>
  </si>
  <si>
    <t>2023/12/28</t>
    <phoneticPr fontId="1"/>
  </si>
  <si>
    <t>2024/1/15</t>
    <phoneticPr fontId="1"/>
  </si>
  <si>
    <t>2024/7/12</t>
    <phoneticPr fontId="1"/>
  </si>
  <si>
    <t>2024/7/16</t>
    <phoneticPr fontId="1"/>
  </si>
  <si>
    <t>海津101</t>
    <rPh sb="0" eb="2">
      <t>カイズ</t>
    </rPh>
    <phoneticPr fontId="1"/>
  </si>
  <si>
    <t>2024/1/25</t>
    <phoneticPr fontId="1"/>
  </si>
  <si>
    <t>笠間101</t>
    <rPh sb="0" eb="2">
      <t>カサマ</t>
    </rPh>
    <phoneticPr fontId="1"/>
  </si>
  <si>
    <t>2024/1/25</t>
    <phoneticPr fontId="1"/>
  </si>
  <si>
    <t>2024/3/25</t>
    <phoneticPr fontId="1"/>
  </si>
  <si>
    <t>笠間102</t>
    <rPh sb="0" eb="2">
      <t>カサマ</t>
    </rPh>
    <phoneticPr fontId="1"/>
  </si>
  <si>
    <t>茨城県笠間市笠間山居2800-1，2852-2</t>
    <rPh sb="0" eb="3">
      <t>イバラキケン</t>
    </rPh>
    <rPh sb="3" eb="8">
      <t>カサマシカサマ</t>
    </rPh>
    <rPh sb="8" eb="10">
      <t>ヤマイ</t>
    </rPh>
    <phoneticPr fontId="1"/>
  </si>
  <si>
    <t>茨城県笠間市笠間山居2788-1,2788.2789</t>
    <rPh sb="0" eb="3">
      <t>イバラキケン</t>
    </rPh>
    <rPh sb="3" eb="8">
      <t>カサマシカサマ</t>
    </rPh>
    <rPh sb="8" eb="10">
      <t>ヤマイ</t>
    </rPh>
    <phoneticPr fontId="1"/>
  </si>
  <si>
    <t>2023/11/25</t>
    <phoneticPr fontId="1"/>
  </si>
  <si>
    <t>岐阜県海津市南濃町羽沢字江向934-2の5割、934-2，934-5，934-6，935，936-1，936-2，937-1，937-3</t>
    <rPh sb="0" eb="3">
      <t>ギフケン</t>
    </rPh>
    <rPh sb="3" eb="6">
      <t>カイヅシ</t>
    </rPh>
    <rPh sb="6" eb="9">
      <t>ナンノウチョウ</t>
    </rPh>
    <rPh sb="9" eb="11">
      <t>ハザワ</t>
    </rPh>
    <rPh sb="11" eb="12">
      <t>ジ</t>
    </rPh>
    <rPh sb="12" eb="14">
      <t>エムカイ</t>
    </rPh>
    <rPh sb="21" eb="22">
      <t>ワリ</t>
    </rPh>
    <phoneticPr fontId="1"/>
  </si>
  <si>
    <t>35.21264480452718, 136.61605278395254　https://www.google.com/maps/search/%E5%B2%90%E9%98%9C%E7%9C%8C%E6%B5%B7%E6%B4%A5%E5%B8%82%E5%8D%97%E6%BF%83%E7%94%BA%E7%BE%BD%E6%B2%A2%E5%AD%97%E6%B1%9F%E5%90%91939-1/@35.2110421,136.6109014,984m/data=!3m1!1e3?entry=ttu</t>
    <phoneticPr fontId="1"/>
  </si>
  <si>
    <t>賃貸</t>
    <rPh sb="0" eb="2">
      <t>チンタイ</t>
    </rPh>
    <phoneticPr fontId="1"/>
  </si>
  <si>
    <t>連系工事所要工期（入金後○○か月）</t>
    <rPh sb="0" eb="2">
      <t>レンケイ</t>
    </rPh>
    <rPh sb="2" eb="4">
      <t>コウジ</t>
    </rPh>
    <rPh sb="4" eb="8">
      <t>ショヨウコウキ</t>
    </rPh>
    <rPh sb="9" eb="12">
      <t>ニュウキンゴ</t>
    </rPh>
    <rPh sb="15" eb="16">
      <t>ゲツ</t>
    </rPh>
    <phoneticPr fontId="1"/>
  </si>
  <si>
    <t>3か月</t>
    <rPh sb="2" eb="3">
      <t>ゲツ</t>
    </rPh>
    <phoneticPr fontId="1"/>
  </si>
  <si>
    <t>4か月</t>
    <rPh sb="2" eb="3">
      <t>ゲツ</t>
    </rPh>
    <phoneticPr fontId="1"/>
  </si>
  <si>
    <t>5か月</t>
    <rPh sb="2" eb="3">
      <t>ゲツ</t>
    </rPh>
    <phoneticPr fontId="1"/>
  </si>
  <si>
    <t>6か月</t>
    <rPh sb="2" eb="3">
      <t>ゲツ</t>
    </rPh>
    <phoneticPr fontId="1"/>
  </si>
  <si>
    <t>秋田県能代市養蚕109　</t>
    <rPh sb="6" eb="8">
      <t>ヨウサン</t>
    </rPh>
    <phoneticPr fontId="1"/>
  </si>
  <si>
    <t>40.195122522820796, 140.03562989456577</t>
    <phoneticPr fontId="1"/>
  </si>
  <si>
    <t>平地で造成不要</t>
    <rPh sb="0" eb="2">
      <t>ヘイチ</t>
    </rPh>
    <rPh sb="3" eb="7">
      <t>ゾウセイフヨウ</t>
    </rPh>
    <phoneticPr fontId="1"/>
  </si>
  <si>
    <t>2024/2/14</t>
    <phoneticPr fontId="1"/>
  </si>
  <si>
    <t>系統連系保証金支払い日　年/月/日</t>
    <rPh sb="0" eb="4">
      <t>ケイトウレンケイ</t>
    </rPh>
    <rPh sb="4" eb="7">
      <t>ホショウキン</t>
    </rPh>
    <rPh sb="7" eb="9">
      <t>シハラ</t>
    </rPh>
    <rPh sb="10" eb="11">
      <t>ニチ</t>
    </rPh>
    <rPh sb="12" eb="13">
      <t>ネン</t>
    </rPh>
    <rPh sb="14" eb="15">
      <t>ガツ</t>
    </rPh>
    <rPh sb="16" eb="17">
      <t>ヒ</t>
    </rPh>
    <phoneticPr fontId="1"/>
  </si>
  <si>
    <t>2024/2/2</t>
    <phoneticPr fontId="1"/>
  </si>
  <si>
    <t>2024/2/7</t>
    <phoneticPr fontId="1"/>
  </si>
  <si>
    <t>2024/2/19</t>
    <phoneticPr fontId="1"/>
  </si>
  <si>
    <t>2024/2/15</t>
    <phoneticPr fontId="1"/>
  </si>
  <si>
    <t>2024/2/16</t>
    <phoneticPr fontId="1"/>
  </si>
  <si>
    <t>202/2/16</t>
    <phoneticPr fontId="1"/>
  </si>
  <si>
    <t>申請時のKW（DC)</t>
    <rPh sb="0" eb="3">
      <t>シンセイジ</t>
    </rPh>
    <phoneticPr fontId="1"/>
  </si>
  <si>
    <t>能代111</t>
    <rPh sb="0" eb="2">
      <t>ノシロ</t>
    </rPh>
    <phoneticPr fontId="1"/>
  </si>
  <si>
    <t>能代112</t>
  </si>
  <si>
    <t>能代113</t>
  </si>
  <si>
    <t>能代114</t>
  </si>
  <si>
    <t>三種210</t>
    <rPh sb="0" eb="2">
      <t>ミタネ</t>
    </rPh>
    <phoneticPr fontId="1"/>
  </si>
  <si>
    <t>三種211</t>
    <rPh sb="0" eb="2">
      <t>ミタネ</t>
    </rPh>
    <phoneticPr fontId="1"/>
  </si>
  <si>
    <t>三種212</t>
    <rPh sb="0" eb="2">
      <t>ミタネ</t>
    </rPh>
    <phoneticPr fontId="1"/>
  </si>
  <si>
    <t>山本郡三種町大口字上の沢</t>
    <rPh sb="0" eb="3">
      <t>ヤマモトグン</t>
    </rPh>
    <rPh sb="3" eb="6">
      <t>ミタネチョウ</t>
    </rPh>
    <rPh sb="6" eb="8">
      <t>オオグチ</t>
    </rPh>
    <rPh sb="8" eb="9">
      <t>アザ</t>
    </rPh>
    <rPh sb="9" eb="10">
      <t>カミ</t>
    </rPh>
    <rPh sb="11" eb="12">
      <t>サワ</t>
    </rPh>
    <phoneticPr fontId="1"/>
  </si>
  <si>
    <t>山本郡三種町大口字駒隠沢</t>
    <rPh sb="0" eb="3">
      <t>ヤマモトグン</t>
    </rPh>
    <rPh sb="3" eb="6">
      <t>ミタネチョウ</t>
    </rPh>
    <rPh sb="6" eb="8">
      <t>オオグチ</t>
    </rPh>
    <rPh sb="8" eb="9">
      <t>アザ</t>
    </rPh>
    <rPh sb="9" eb="11">
      <t>コマカク</t>
    </rPh>
    <rPh sb="11" eb="12">
      <t>ザワ</t>
    </rPh>
    <phoneticPr fontId="1"/>
  </si>
  <si>
    <t>2024/8/15</t>
    <phoneticPr fontId="1"/>
  </si>
  <si>
    <t>2024/8/21</t>
    <phoneticPr fontId="1"/>
  </si>
  <si>
    <t>2024/8/30</t>
    <phoneticPr fontId="1"/>
  </si>
  <si>
    <t>2024/4/26</t>
    <phoneticPr fontId="1"/>
  </si>
  <si>
    <t>最新のパネルを採用した現時点でのDC-KW数</t>
    <rPh sb="0" eb="2">
      <t>サイシン</t>
    </rPh>
    <rPh sb="7" eb="9">
      <t>サイヨウ</t>
    </rPh>
    <rPh sb="11" eb="14">
      <t>ゲンジテン</t>
    </rPh>
    <rPh sb="21" eb="22">
      <t>スウ</t>
    </rPh>
    <phoneticPr fontId="1"/>
  </si>
  <si>
    <t>2024/2/27</t>
    <phoneticPr fontId="1"/>
  </si>
  <si>
    <t>2024/9/4</t>
    <phoneticPr fontId="1"/>
  </si>
  <si>
    <t>山本郡三種町外岡字丸内</t>
    <rPh sb="0" eb="3">
      <t>ヤマモトグン</t>
    </rPh>
    <rPh sb="3" eb="6">
      <t>ミタネチョウ</t>
    </rPh>
    <rPh sb="6" eb="8">
      <t>ソトオカ</t>
    </rPh>
    <rPh sb="8" eb="9">
      <t>アザ</t>
    </rPh>
    <rPh sb="9" eb="11">
      <t>マルウチ</t>
    </rPh>
    <phoneticPr fontId="1"/>
  </si>
  <si>
    <t>大館302</t>
    <rPh sb="0" eb="2">
      <t>オオダテ</t>
    </rPh>
    <phoneticPr fontId="1"/>
  </si>
  <si>
    <t>3分の1が北斜面</t>
    <rPh sb="1" eb="2">
      <t>ブン</t>
    </rPh>
    <rPh sb="5" eb="6">
      <t>キタ</t>
    </rPh>
    <rPh sb="6" eb="8">
      <t>シャメン</t>
    </rPh>
    <phoneticPr fontId="1"/>
  </si>
  <si>
    <t>能代市福田字上野184-1，184-49，184-50，184-51，184-52、52-1，52-9，52-35，52-37，52-38，52-39，52-40，52-41，52-42，52-43，52-44</t>
    <rPh sb="0" eb="3">
      <t>ノシロシ</t>
    </rPh>
    <rPh sb="3" eb="5">
      <t>フクダ</t>
    </rPh>
    <rPh sb="5" eb="6">
      <t>アザ</t>
    </rPh>
    <rPh sb="6" eb="8">
      <t>ウエノ</t>
    </rPh>
    <phoneticPr fontId="1"/>
  </si>
  <si>
    <t>最寄り東北電力柱　ID軽井沢線30</t>
    <rPh sb="0" eb="2">
      <t>モヨ</t>
    </rPh>
    <rPh sb="3" eb="8">
      <t>トウホクデンリョクチュウ</t>
    </rPh>
    <rPh sb="11" eb="14">
      <t>カルイザワ</t>
    </rPh>
    <rPh sb="14" eb="15">
      <t>セン</t>
    </rPh>
    <rPh sb="15" eb="16">
      <t>ガイセン</t>
    </rPh>
    <phoneticPr fontId="1"/>
  </si>
  <si>
    <t>最寄り　東北電力柱外岡田中線55</t>
    <rPh sb="4" eb="9">
      <t>トウホクデンリョクチュウ</t>
    </rPh>
    <rPh sb="9" eb="11">
      <t>ソトオカ</t>
    </rPh>
    <rPh sb="11" eb="14">
      <t>タナカセン</t>
    </rPh>
    <phoneticPr fontId="1"/>
  </si>
  <si>
    <t>最寄り東北電力柱ID　ゴルフ場線11</t>
    <rPh sb="0" eb="2">
      <t>モヨ</t>
    </rPh>
    <rPh sb="3" eb="8">
      <t>トウホクデンリョクチュウ</t>
    </rPh>
    <rPh sb="14" eb="15">
      <t>ジョウ</t>
    </rPh>
    <rPh sb="15" eb="16">
      <t>セン</t>
    </rPh>
    <phoneticPr fontId="1"/>
  </si>
  <si>
    <t>大館市曲田字下聖2-2，2-28，3</t>
    <rPh sb="0" eb="3">
      <t>オオダテシ</t>
    </rPh>
    <rPh sb="3" eb="5">
      <t>マガリダ</t>
    </rPh>
    <rPh sb="5" eb="6">
      <t>アザ</t>
    </rPh>
    <rPh sb="6" eb="7">
      <t>シモ</t>
    </rPh>
    <rPh sb="7" eb="8">
      <t>ヒジリ</t>
    </rPh>
    <phoneticPr fontId="1"/>
  </si>
  <si>
    <r>
      <t>2023/7/31 　</t>
    </r>
    <r>
      <rPr>
        <b/>
        <sz val="9"/>
        <color rgb="FFFF0000"/>
        <rFont val="游ゴシック"/>
        <family val="3"/>
        <charset val="128"/>
        <scheme val="minor"/>
      </rPr>
      <t>2024/3/22の東北電力の要請に基づき2024/4/3に接続検討書を再申請</t>
    </r>
    <rPh sb="21" eb="25">
      <t>トウホクデンリョク</t>
    </rPh>
    <rPh sb="26" eb="28">
      <t>ヨウセイ</t>
    </rPh>
    <rPh sb="29" eb="30">
      <t>モト</t>
    </rPh>
    <rPh sb="41" eb="46">
      <t>セツゾクケントウショ</t>
    </rPh>
    <rPh sb="47" eb="50">
      <t>サイシンセイ</t>
    </rPh>
    <phoneticPr fontId="1"/>
  </si>
  <si>
    <t>2024/7/29　＆2024/3/8</t>
    <phoneticPr fontId="1"/>
  </si>
  <si>
    <t>40.2195709,140.5963665</t>
  </si>
  <si>
    <t>40.2195419,140.5963095</t>
  </si>
  <si>
    <t>2024/4/4</t>
    <phoneticPr fontId="1"/>
  </si>
  <si>
    <t>2024/6/5</t>
    <phoneticPr fontId="1"/>
  </si>
  <si>
    <t>2024/7/5</t>
    <phoneticPr fontId="1"/>
  </si>
  <si>
    <t>大館303</t>
    <rPh sb="0" eb="2">
      <t>オオダテ</t>
    </rPh>
    <phoneticPr fontId="1"/>
  </si>
  <si>
    <t>大館304</t>
    <rPh sb="0" eb="2">
      <t>オオダテ</t>
    </rPh>
    <phoneticPr fontId="1"/>
  </si>
  <si>
    <t>10か月</t>
    <rPh sb="3" eb="4">
      <t>ゲツ</t>
    </rPh>
    <phoneticPr fontId="1"/>
  </si>
  <si>
    <t>単独でやる場合の一番最初の負担金提示</t>
    <rPh sb="0" eb="2">
      <t>タンドク</t>
    </rPh>
    <rPh sb="5" eb="7">
      <t>バアイ</t>
    </rPh>
    <rPh sb="8" eb="12">
      <t>イチバンサイショ</t>
    </rPh>
    <rPh sb="13" eb="18">
      <t>フタンキンテイジ</t>
    </rPh>
    <phoneticPr fontId="1"/>
  </si>
  <si>
    <t>系統連系契約申請の回答時に再度伝えられた最終的な負担金額</t>
    <rPh sb="0" eb="4">
      <t>ケイトウレンケイ</t>
    </rPh>
    <rPh sb="4" eb="6">
      <t>ケイヤク</t>
    </rPh>
    <rPh sb="6" eb="8">
      <t>シンセイ</t>
    </rPh>
    <rPh sb="9" eb="11">
      <t>カイトウ</t>
    </rPh>
    <rPh sb="11" eb="12">
      <t>ジ</t>
    </rPh>
    <rPh sb="13" eb="15">
      <t>サイド</t>
    </rPh>
    <rPh sb="15" eb="16">
      <t>ツタ</t>
    </rPh>
    <rPh sb="20" eb="23">
      <t>サイシュウテキ</t>
    </rPh>
    <rPh sb="24" eb="26">
      <t>フタン</t>
    </rPh>
    <rPh sb="26" eb="28">
      <t>キンガク</t>
    </rPh>
    <phoneticPr fontId="1"/>
  </si>
  <si>
    <t>ファーウェイ50ｋｗ</t>
    <phoneticPr fontId="1"/>
  </si>
  <si>
    <t>PV</t>
    <phoneticPr fontId="1"/>
  </si>
  <si>
    <t>K</t>
    <phoneticPr fontId="1"/>
  </si>
  <si>
    <t>CU</t>
    <phoneticPr fontId="1"/>
  </si>
  <si>
    <t>工事</t>
    <rPh sb="0" eb="2">
      <t>コウジ</t>
    </rPh>
    <phoneticPr fontId="1"/>
  </si>
  <si>
    <t>造成</t>
    <rPh sb="0" eb="2">
      <t>ゾウセイ</t>
    </rPh>
    <phoneticPr fontId="1"/>
  </si>
  <si>
    <t>フェンス</t>
    <phoneticPr fontId="1"/>
  </si>
  <si>
    <t>土地代</t>
    <rPh sb="0" eb="3">
      <t>トチダイ</t>
    </rPh>
    <phoneticPr fontId="1"/>
  </si>
  <si>
    <t>2024/3/6</t>
    <phoneticPr fontId="1"/>
  </si>
  <si>
    <t>地上権(50年まで＋延長可）</t>
    <rPh sb="0" eb="3">
      <t>チジョウケン</t>
    </rPh>
    <rPh sb="6" eb="7">
      <t>ネン</t>
    </rPh>
    <rPh sb="10" eb="13">
      <t>エンチョウカ</t>
    </rPh>
    <phoneticPr fontId="1"/>
  </si>
  <si>
    <t>土地代(坪単価）</t>
    <rPh sb="0" eb="3">
      <t>トチダイ</t>
    </rPh>
    <rPh sb="4" eb="5">
      <t>ツボ</t>
    </rPh>
    <rPh sb="5" eb="7">
      <t>タンカ</t>
    </rPh>
    <phoneticPr fontId="1"/>
  </si>
  <si>
    <t>土地代/DC-KW</t>
    <rPh sb="0" eb="3">
      <t>トチダイ</t>
    </rPh>
    <phoneticPr fontId="1"/>
  </si>
  <si>
    <t>40.188036, 140.014496</t>
    <phoneticPr fontId="1"/>
  </si>
  <si>
    <t>40.254046, 140.025841</t>
    <phoneticPr fontId="1"/>
  </si>
  <si>
    <t>2024/4/5</t>
    <phoneticPr fontId="1"/>
  </si>
  <si>
    <t>2024/4/22</t>
    <phoneticPr fontId="1"/>
  </si>
  <si>
    <t>2024/7/22</t>
    <phoneticPr fontId="1"/>
  </si>
  <si>
    <t>能代市朴瀬字藤切台224-38</t>
    <rPh sb="0" eb="3">
      <t>ノシロシ</t>
    </rPh>
    <rPh sb="3" eb="4">
      <t>ボク</t>
    </rPh>
    <rPh sb="4" eb="5">
      <t>セ</t>
    </rPh>
    <rPh sb="5" eb="6">
      <t>アザ</t>
    </rPh>
    <rPh sb="6" eb="9">
      <t>フジキリダイ</t>
    </rPh>
    <phoneticPr fontId="1"/>
  </si>
  <si>
    <t>能代市字臥竜山26，27-1，27-2，28，字仙遊長根8-1，8-2，8-3</t>
    <rPh sb="0" eb="3">
      <t>ノシロシ</t>
    </rPh>
    <rPh sb="3" eb="4">
      <t>アザ</t>
    </rPh>
    <rPh sb="4" eb="7">
      <t>ガリュウザン</t>
    </rPh>
    <rPh sb="23" eb="24">
      <t>アザ</t>
    </rPh>
    <rPh sb="24" eb="26">
      <t>センユウ</t>
    </rPh>
    <rPh sb="26" eb="28">
      <t>ナガネ</t>
    </rPh>
    <phoneticPr fontId="1"/>
  </si>
  <si>
    <t>能代市竹生字古沼309</t>
    <rPh sb="0" eb="2">
      <t>ノシロ</t>
    </rPh>
    <rPh sb="2" eb="3">
      <t>シ</t>
    </rPh>
    <rPh sb="3" eb="5">
      <t>タコウ</t>
    </rPh>
    <rPh sb="5" eb="6">
      <t>アザ</t>
    </rPh>
    <rPh sb="6" eb="8">
      <t>フルヌマ</t>
    </rPh>
    <phoneticPr fontId="1"/>
  </si>
  <si>
    <t>　</t>
    <phoneticPr fontId="1"/>
  </si>
  <si>
    <t>JINKO　550ｗ</t>
    <phoneticPr fontId="1"/>
  </si>
  <si>
    <t>2024/6/22</t>
    <phoneticPr fontId="1"/>
  </si>
  <si>
    <t>2024/9/20</t>
    <phoneticPr fontId="1"/>
  </si>
  <si>
    <t>2024/12/9</t>
    <phoneticPr fontId="1"/>
  </si>
  <si>
    <t>能代107　A31224003</t>
    <phoneticPr fontId="1"/>
  </si>
  <si>
    <t>2024/6/4</t>
    <phoneticPr fontId="1"/>
  </si>
  <si>
    <t>配電工事12か月　バンク逆潮流対策工事　1年5か月</t>
    <rPh sb="0" eb="4">
      <t>ハイデンコウジ</t>
    </rPh>
    <rPh sb="7" eb="8">
      <t>ゲツ</t>
    </rPh>
    <rPh sb="12" eb="15">
      <t>ギャクチョウリュウ</t>
    </rPh>
    <rPh sb="15" eb="19">
      <t>タイサクコウジ</t>
    </rPh>
    <rPh sb="21" eb="22">
      <t>ネン</t>
    </rPh>
    <rPh sb="24" eb="25">
      <t>ゲツ</t>
    </rPh>
    <phoneticPr fontId="1"/>
  </si>
  <si>
    <t>3か月</t>
    <rPh sb="2" eb="3">
      <t>ゲツ</t>
    </rPh>
    <phoneticPr fontId="1"/>
  </si>
  <si>
    <t>6カ月</t>
    <rPh sb="2" eb="3">
      <t>ゲツ</t>
    </rPh>
    <phoneticPr fontId="1"/>
  </si>
  <si>
    <t>伐採伐根粗造成費見積額（税込み）</t>
    <rPh sb="0" eb="4">
      <t>バッサイバッコン</t>
    </rPh>
    <rPh sb="4" eb="8">
      <t>アラゾウセイヒ</t>
    </rPh>
    <rPh sb="8" eb="11">
      <t>ミツモリガク</t>
    </rPh>
    <rPh sb="12" eb="13">
      <t>ゼイ</t>
    </rPh>
    <rPh sb="13" eb="14">
      <t>コ</t>
    </rPh>
    <phoneticPr fontId="1"/>
  </si>
  <si>
    <t>負担金+伐採伐根粗造成費＋土地代のDC-KW単価（税前）</t>
    <rPh sb="0" eb="3">
      <t>フタンキン</t>
    </rPh>
    <rPh sb="4" eb="6">
      <t>バッサイ</t>
    </rPh>
    <rPh sb="6" eb="8">
      <t>バッコン</t>
    </rPh>
    <rPh sb="8" eb="12">
      <t>アラゾウセイヒ</t>
    </rPh>
    <rPh sb="13" eb="16">
      <t>トチダイ</t>
    </rPh>
    <rPh sb="22" eb="24">
      <t>タンカ</t>
    </rPh>
    <rPh sb="25" eb="27">
      <t>ゼイマエ</t>
    </rPh>
    <phoneticPr fontId="1"/>
  </si>
  <si>
    <t>能代105 A31223015</t>
    <rPh sb="0" eb="2">
      <t>ノシロ</t>
    </rPh>
    <phoneticPr fontId="1"/>
  </si>
  <si>
    <t>2024/4/1 (2024/3/27)</t>
    <phoneticPr fontId="1"/>
  </si>
  <si>
    <t>0</t>
    <phoneticPr fontId="1"/>
  </si>
  <si>
    <t>工事負担金支払最終期日(支払完了日)</t>
    <rPh sb="0" eb="2">
      <t>コウジ</t>
    </rPh>
    <rPh sb="2" eb="5">
      <t>フタンキン</t>
    </rPh>
    <rPh sb="5" eb="7">
      <t>シハライ</t>
    </rPh>
    <rPh sb="7" eb="9">
      <t>サイシュウ</t>
    </rPh>
    <rPh sb="9" eb="11">
      <t>キジツ</t>
    </rPh>
    <rPh sb="12" eb="14">
      <t>シハライ</t>
    </rPh>
    <rPh sb="14" eb="17">
      <t>カンリョウビ</t>
    </rPh>
    <phoneticPr fontId="1"/>
  </si>
  <si>
    <t>2024/12/12</t>
    <phoneticPr fontId="1"/>
  </si>
  <si>
    <t>9か月</t>
    <rPh sb="2" eb="3">
      <t>ゲツ</t>
    </rPh>
    <phoneticPr fontId="1"/>
  </si>
  <si>
    <t>JINKO　585w</t>
    <phoneticPr fontId="1"/>
  </si>
  <si>
    <t>配電線工事9か月、バンク逆潮流対策工事17カ月</t>
    <rPh sb="0" eb="5">
      <t>ハイデンセンコウジ</t>
    </rPh>
    <rPh sb="7" eb="8">
      <t>ゲツ</t>
    </rPh>
    <rPh sb="12" eb="17">
      <t>ギャクチョウリュウタイサク</t>
    </rPh>
    <rPh sb="17" eb="19">
      <t>コウジ</t>
    </rPh>
    <rPh sb="22" eb="23">
      <t>ゲツ</t>
    </rPh>
    <phoneticPr fontId="1"/>
  </si>
  <si>
    <t>40.25186714476347, 140.08213479466957</t>
    <phoneticPr fontId="1"/>
  </si>
  <si>
    <t>2024/12/27</t>
    <phoneticPr fontId="1"/>
  </si>
  <si>
    <t>ハザードあり／なし</t>
    <phoneticPr fontId="1"/>
  </si>
  <si>
    <t>あり津波</t>
    <rPh sb="2" eb="4">
      <t>ツナミ</t>
    </rPh>
    <phoneticPr fontId="1"/>
  </si>
  <si>
    <t>なし</t>
    <phoneticPr fontId="1"/>
  </si>
  <si>
    <t>あり洪水</t>
    <rPh sb="2" eb="4">
      <t>コウズイ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</si>
</sst>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0_ "/>
    <numFmt numFmtId="178" formatCode="0.0_);[Red]\(0.0\)"/>
    <numFmt numFmtId="179" formatCode="0.00_);[Red]\(0.00\)"/>
    <numFmt numFmtId="180" formatCode="#,##0.0;[Red]\-#,##0.0"/>
  </numFmts>
  <fonts count="2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
      <sz val="10"/>
      <name val="游ゴシック"/>
      <family val="3"/>
      <charset val="128"/>
      <scheme val="minor"/>
    </font>
    <font>
      <b/>
      <sz val="11"/>
      <color theme="1"/>
      <name val="游ゴシック"/>
      <family val="3"/>
      <charset val="128"/>
      <scheme val="minor"/>
    </font>
    <font>
      <strike/>
      <sz val="11"/>
      <color theme="1"/>
      <name val="游ゴシック"/>
      <family val="3"/>
      <charset val="128"/>
      <scheme val="minor"/>
    </font>
    <font>
      <strike/>
      <sz val="12"/>
      <color theme="1"/>
      <name val="游ゴシック"/>
      <family val="3"/>
      <charset val="128"/>
      <scheme val="minor"/>
    </font>
    <font>
      <strike/>
      <sz val="10"/>
      <color theme="1"/>
      <name val="游ゴシック"/>
      <family val="3"/>
      <charset val="128"/>
      <scheme val="minor"/>
    </font>
    <font>
      <strike/>
      <sz val="11"/>
      <color theme="1"/>
      <name val="游ゴシック"/>
      <family val="2"/>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D1FF"/>
        <bgColor indexed="64"/>
      </patternFill>
    </fill>
    <fill>
      <patternFill patternType="solid">
        <fgColor rgb="FFFFFF00"/>
        <bgColor indexed="64"/>
      </patternFill>
    </fill>
    <fill>
      <patternFill patternType="solid">
        <fgColor rgb="FFFF9999"/>
        <bgColor indexed="64"/>
      </patternFill>
    </fill>
    <fill>
      <patternFill patternType="solid">
        <fgColor theme="9" tint="0.59999389629810485"/>
        <bgColor indexed="64"/>
      </patternFill>
    </fill>
    <fill>
      <patternFill patternType="solid">
        <fgColor rgb="FFCCFFCC"/>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rgb="FFFF0000"/>
      </left>
      <right style="thick">
        <color rgb="FFFF0000"/>
      </right>
      <top style="thick">
        <color rgb="FFFF0000"/>
      </top>
      <bottom style="thick">
        <color rgb="FFFF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auto="1"/>
      </right>
      <top style="thin">
        <color auto="1"/>
      </top>
      <bottom/>
      <diagonal/>
    </border>
    <border>
      <left/>
      <right style="thin">
        <color auto="1"/>
      </right>
      <top/>
      <bottom style="thin">
        <color auto="1"/>
      </bottom>
      <diagonal/>
    </border>
    <border>
      <left style="thin">
        <color theme="1"/>
      </left>
      <right/>
      <top style="thin">
        <color theme="1"/>
      </top>
      <bottom/>
      <diagonal/>
    </border>
    <border>
      <left/>
      <right/>
      <top/>
      <bottom style="thin">
        <color auto="1"/>
      </bottom>
      <diagonal/>
    </border>
    <border>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style="thin">
        <color theme="1"/>
      </bottom>
      <diagonal/>
    </border>
    <border>
      <left style="thin">
        <color auto="1"/>
      </left>
      <right style="thin">
        <color theme="1"/>
      </right>
      <top style="thin">
        <color auto="1"/>
      </top>
      <bottom style="thin">
        <color auto="1"/>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232">
    <xf numFmtId="0" fontId="0" fillId="0" borderId="0" xfId="0">
      <alignment vertical="center"/>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38" fontId="3" fillId="0" borderId="1" xfId="2"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lignment vertical="center"/>
    </xf>
    <xf numFmtId="176" fontId="0" fillId="0" borderId="1" xfId="0" applyNumberFormat="1" applyBorder="1" applyAlignment="1">
      <alignment horizontal="center" vertical="center"/>
    </xf>
    <xf numFmtId="38" fontId="3" fillId="0" borderId="1" xfId="2" applyFont="1" applyBorder="1" applyAlignment="1">
      <alignment horizontal="center" vertical="center"/>
    </xf>
    <xf numFmtId="1" fontId="5" fillId="0" borderId="1" xfId="0" applyNumberFormat="1" applyFont="1" applyBorder="1" applyAlignment="1">
      <alignment horizontal="center" vertical="center" wrapText="1"/>
    </xf>
    <xf numFmtId="0" fontId="0" fillId="3" borderId="1" xfId="0" applyFill="1" applyBorder="1" applyAlignment="1">
      <alignment horizontal="center" vertical="center" wrapText="1"/>
    </xf>
    <xf numFmtId="49" fontId="0" fillId="3"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9" fillId="3" borderId="1" xfId="0" applyFont="1" applyFill="1" applyBorder="1">
      <alignment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176" fontId="0" fillId="3" borderId="1" xfId="0" applyNumberFormat="1" applyFill="1" applyBorder="1" applyAlignment="1">
      <alignment horizontal="center" vertical="center" wrapText="1"/>
    </xf>
    <xf numFmtId="0" fontId="6" fillId="0" borderId="1" xfId="1" applyBorder="1" applyAlignment="1">
      <alignment horizontal="left" vertical="center"/>
    </xf>
    <xf numFmtId="176" fontId="0" fillId="0" borderId="1" xfId="2" applyNumberFormat="1" applyFont="1" applyBorder="1" applyAlignment="1">
      <alignment horizontal="center" vertical="center"/>
    </xf>
    <xf numFmtId="176" fontId="0" fillId="4" borderId="1" xfId="0" applyNumberFormat="1" applyFill="1" applyBorder="1" applyAlignment="1">
      <alignment horizontal="center" vertical="center" wrapText="1"/>
    </xf>
    <xf numFmtId="0" fontId="9" fillId="4" borderId="1" xfId="0" applyFont="1" applyFill="1" applyBorder="1" applyAlignment="1">
      <alignment vertical="center" wrapText="1"/>
    </xf>
    <xf numFmtId="14" fontId="0" fillId="0" borderId="0" xfId="0" applyNumberFormat="1">
      <alignment vertical="center"/>
    </xf>
    <xf numFmtId="176" fontId="0" fillId="4" borderId="1" xfId="0" applyNumberFormat="1" applyFill="1" applyBorder="1" applyAlignment="1">
      <alignment horizontal="center" vertical="center"/>
    </xf>
    <xf numFmtId="14" fontId="0" fillId="0" borderId="1" xfId="0" applyNumberFormat="1" applyBorder="1">
      <alignment vertical="center"/>
    </xf>
    <xf numFmtId="0" fontId="6" fillId="0" borderId="1" xfId="1" applyBorder="1" applyAlignment="1">
      <alignment horizontal="right" vertical="center"/>
    </xf>
    <xf numFmtId="49"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4" fillId="0" borderId="1" xfId="0" applyFont="1" applyBorder="1" applyAlignment="1">
      <alignment horizontal="left" vertical="center"/>
    </xf>
    <xf numFmtId="49" fontId="0" fillId="0" borderId="0" xfId="0" applyNumberFormat="1" applyAlignment="1">
      <alignment horizontal="center" vertical="center"/>
    </xf>
    <xf numFmtId="176" fontId="9" fillId="0" borderId="1" xfId="0" applyNumberFormat="1" applyFont="1" applyBorder="1" applyAlignment="1">
      <alignment horizontal="left" vertical="center" wrapText="1"/>
    </xf>
    <xf numFmtId="0" fontId="0" fillId="0" borderId="5" xfId="0" applyBorder="1" applyAlignment="1">
      <alignment horizontal="center" vertical="center" wrapText="1"/>
    </xf>
    <xf numFmtId="49" fontId="2" fillId="0" borderId="5" xfId="0" applyNumberFormat="1" applyFont="1" applyBorder="1" applyAlignment="1">
      <alignment horizontal="center" vertical="center" wrapText="1"/>
    </xf>
    <xf numFmtId="49" fontId="0" fillId="0" borderId="5" xfId="0" applyNumberFormat="1" applyBorder="1" applyAlignment="1">
      <alignment horizontal="center" vertical="center"/>
    </xf>
    <xf numFmtId="49" fontId="0" fillId="3" borderId="5" xfId="0" applyNumberFormat="1" applyFill="1" applyBorder="1" applyAlignment="1">
      <alignment horizontal="center" vertical="center"/>
    </xf>
    <xf numFmtId="49" fontId="0" fillId="0" borderId="5" xfId="0" applyNumberFormat="1" applyBorder="1" applyAlignment="1">
      <alignment horizontal="left" vertical="center" wrapText="1"/>
    </xf>
    <xf numFmtId="0" fontId="0" fillId="0" borderId="6" xfId="0" applyBorder="1" applyAlignment="1">
      <alignment horizontal="center" vertical="center" wrapText="1"/>
    </xf>
    <xf numFmtId="49" fontId="0" fillId="0" borderId="6" xfId="0" applyNumberFormat="1" applyBorder="1" applyAlignment="1">
      <alignment horizontal="center" vertical="center"/>
    </xf>
    <xf numFmtId="49" fontId="0" fillId="3" borderId="6" xfId="0" applyNumberFormat="1" applyFill="1" applyBorder="1" applyAlignment="1">
      <alignment horizontal="center" vertical="center"/>
    </xf>
    <xf numFmtId="49" fontId="8" fillId="0" borderId="1"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0" fillId="0" borderId="1" xfId="0" applyNumberFormat="1" applyBorder="1" applyAlignment="1">
      <alignment horizontal="center" vertical="center" shrinkToFit="1"/>
    </xf>
    <xf numFmtId="49" fontId="0" fillId="3" borderId="1" xfId="0" applyNumberFormat="1" applyFill="1" applyBorder="1" applyAlignment="1">
      <alignment horizontal="center" vertical="center" shrinkToFit="1"/>
    </xf>
    <xf numFmtId="49" fontId="0" fillId="5" borderId="1" xfId="0" applyNumberFormat="1" applyFill="1" applyBorder="1" applyAlignment="1">
      <alignment horizontal="center" vertical="center" shrinkToFit="1"/>
    </xf>
    <xf numFmtId="176" fontId="0" fillId="0" borderId="2" xfId="0" applyNumberFormat="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3" xfId="0" applyBorder="1" applyAlignment="1">
      <alignment horizontal="center" vertical="center"/>
    </xf>
    <xf numFmtId="176" fontId="0" fillId="0" borderId="5" xfId="0" applyNumberFormat="1" applyBorder="1" applyAlignment="1">
      <alignment horizontal="center" vertical="center" wrapText="1"/>
    </xf>
    <xf numFmtId="176" fontId="4" fillId="0" borderId="5" xfId="2" applyNumberFormat="1" applyFont="1" applyBorder="1" applyAlignment="1">
      <alignment horizontal="center" vertical="center" wrapText="1"/>
    </xf>
    <xf numFmtId="49" fontId="0" fillId="3" borderId="2" xfId="0" applyNumberFormat="1" applyFill="1" applyBorder="1" applyAlignment="1">
      <alignment horizontal="center" vertical="center"/>
    </xf>
    <xf numFmtId="49" fontId="0" fillId="0" borderId="3" xfId="0" applyNumberFormat="1" applyBorder="1" applyAlignment="1">
      <alignment horizontal="center" vertical="center"/>
    </xf>
    <xf numFmtId="49" fontId="0" fillId="0" borderId="19" xfId="0" applyNumberFormat="1" applyBorder="1" applyAlignment="1">
      <alignment horizontal="center" vertical="center" wrapText="1"/>
    </xf>
    <xf numFmtId="176" fontId="4" fillId="0" borderId="20" xfId="2" applyNumberFormat="1" applyFont="1" applyBorder="1" applyAlignment="1">
      <alignment horizontal="center" vertical="center" wrapText="1"/>
    </xf>
    <xf numFmtId="176" fontId="4" fillId="0" borderId="21" xfId="2" applyNumberFormat="1" applyFont="1" applyBorder="1" applyAlignment="1">
      <alignment horizontal="center" vertical="center" wrapText="1"/>
    </xf>
    <xf numFmtId="49" fontId="0" fillId="0" borderId="2" xfId="0" applyNumberFormat="1" applyBorder="1" applyAlignment="1">
      <alignment horizontal="center" vertical="center" shrinkToFit="1"/>
    </xf>
    <xf numFmtId="14" fontId="0" fillId="0" borderId="3" xfId="0" applyNumberFormat="1" applyBorder="1" applyAlignment="1">
      <alignment horizontal="center" vertical="center" wrapText="1"/>
    </xf>
    <xf numFmtId="14" fontId="0" fillId="0" borderId="3" xfId="0" applyNumberFormat="1" applyBorder="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176" fontId="0" fillId="3" borderId="3" xfId="0" applyNumberFormat="1" applyFill="1" applyBorder="1" applyAlignment="1">
      <alignment horizontal="center" vertical="center"/>
    </xf>
    <xf numFmtId="0" fontId="0" fillId="0" borderId="1" xfId="0" applyBorder="1" applyAlignment="1">
      <alignment horizontal="left" vertical="center" wrapText="1"/>
    </xf>
    <xf numFmtId="176" fontId="0" fillId="0" borderId="5" xfId="0" applyNumberFormat="1" applyBorder="1" applyAlignment="1">
      <alignment horizontal="center" vertical="center"/>
    </xf>
    <xf numFmtId="0" fontId="0" fillId="3" borderId="2" xfId="0" applyFill="1" applyBorder="1" applyAlignment="1">
      <alignment horizontal="center" vertical="center"/>
    </xf>
    <xf numFmtId="0" fontId="0" fillId="0" borderId="4" xfId="0" applyBorder="1" applyAlignment="1">
      <alignment horizontal="center" vertical="center"/>
    </xf>
    <xf numFmtId="176" fontId="0" fillId="0" borderId="6" xfId="0" applyNumberFormat="1" applyBorder="1" applyAlignment="1">
      <alignment horizontal="center" vertical="center" wrapText="1"/>
    </xf>
    <xf numFmtId="49" fontId="0" fillId="0" borderId="0" xfId="0" applyNumberFormat="1">
      <alignment vertical="center"/>
    </xf>
    <xf numFmtId="177"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49" fontId="0" fillId="0" borderId="2" xfId="0" applyNumberFormat="1" applyBorder="1" applyAlignment="1">
      <alignment horizontal="center" vertical="center"/>
    </xf>
    <xf numFmtId="178" fontId="0" fillId="0" borderId="6" xfId="0" applyNumberFormat="1" applyBorder="1" applyAlignment="1">
      <alignment horizontal="center" vertical="center"/>
    </xf>
    <xf numFmtId="179" fontId="0" fillId="0" borderId="6" xfId="0" applyNumberFormat="1" applyBorder="1" applyAlignment="1">
      <alignment horizontal="center" vertical="center"/>
    </xf>
    <xf numFmtId="49" fontId="0" fillId="0" borderId="1" xfId="0" applyNumberFormat="1" applyBorder="1" applyAlignment="1">
      <alignment horizontal="left" vertical="center"/>
    </xf>
    <xf numFmtId="180" fontId="0" fillId="3" borderId="6" xfId="2" applyNumberFormat="1" applyFont="1" applyFill="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shrinkToFit="1"/>
    </xf>
    <xf numFmtId="0" fontId="0" fillId="0" borderId="31" xfId="0" applyBorder="1" applyAlignment="1">
      <alignment horizontal="center" vertical="center" wrapText="1"/>
    </xf>
    <xf numFmtId="0" fontId="16" fillId="0" borderId="1" xfId="0" applyFont="1" applyBorder="1" applyAlignment="1">
      <alignment horizontal="center" vertical="center" wrapText="1"/>
    </xf>
    <xf numFmtId="49" fontId="16" fillId="0" borderId="5"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49" fontId="16" fillId="0" borderId="28" xfId="0" applyNumberFormat="1" applyFont="1" applyBorder="1" applyAlignment="1">
      <alignment horizontal="center" vertical="center"/>
    </xf>
    <xf numFmtId="49" fontId="16" fillId="0" borderId="28" xfId="0" applyNumberFormat="1" applyFont="1" applyBorder="1" applyAlignment="1">
      <alignment horizontal="center" vertical="center" shrinkToFit="1"/>
    </xf>
    <xf numFmtId="49" fontId="16" fillId="0" borderId="6"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7" fillId="0" borderId="1" xfId="0" applyFont="1" applyBorder="1" applyAlignment="1">
      <alignment horizontal="center" vertical="center"/>
    </xf>
    <xf numFmtId="1" fontId="17"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6" fillId="0" borderId="1" xfId="0" applyFont="1" applyBorder="1" applyAlignment="1">
      <alignment horizontal="center" vertical="center"/>
    </xf>
    <xf numFmtId="0" fontId="16" fillId="0" borderId="5" xfId="0" applyFont="1" applyBorder="1" applyAlignment="1">
      <alignment horizontal="center" vertical="center" wrapText="1"/>
    </xf>
    <xf numFmtId="176"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shrinkToFit="1"/>
    </xf>
    <xf numFmtId="38" fontId="17" fillId="0" borderId="1" xfId="2" applyFont="1" applyFill="1" applyBorder="1" applyAlignment="1">
      <alignment horizontal="center" vertical="center"/>
    </xf>
    <xf numFmtId="176" fontId="16" fillId="0" borderId="1" xfId="0" applyNumberFormat="1" applyFont="1" applyBorder="1" applyAlignment="1">
      <alignment horizontal="center" vertical="center"/>
    </xf>
    <xf numFmtId="49" fontId="16" fillId="0" borderId="5" xfId="0" applyNumberFormat="1" applyFont="1" applyBorder="1" applyAlignment="1">
      <alignment horizontal="center" vertical="center" wrapText="1"/>
    </xf>
    <xf numFmtId="0" fontId="16" fillId="0" borderId="6" xfId="0" applyFont="1" applyBorder="1" applyAlignment="1">
      <alignment horizontal="center" vertical="center" wrapText="1"/>
    </xf>
    <xf numFmtId="49" fontId="16" fillId="0" borderId="1" xfId="0" applyNumberFormat="1" applyFont="1" applyBorder="1" applyAlignment="1">
      <alignment horizontal="center" vertical="center" wrapText="1"/>
    </xf>
    <xf numFmtId="176" fontId="16" fillId="0" borderId="1" xfId="2" applyNumberFormat="1" applyFont="1" applyBorder="1" applyAlignment="1">
      <alignment horizontal="center" vertical="center" wrapText="1"/>
    </xf>
    <xf numFmtId="38" fontId="17" fillId="0" borderId="1" xfId="2" applyFont="1" applyBorder="1" applyAlignment="1">
      <alignment horizontal="center" vertical="center"/>
    </xf>
    <xf numFmtId="0" fontId="18" fillId="0" borderId="1" xfId="0" applyFont="1" applyBorder="1">
      <alignment vertical="center"/>
    </xf>
    <xf numFmtId="49" fontId="0" fillId="0" borderId="5" xfId="0" applyNumberFormat="1" applyBorder="1" applyAlignment="1">
      <alignment horizontal="center" vertical="center" wrapText="1"/>
    </xf>
    <xf numFmtId="49" fontId="0" fillId="0" borderId="0" xfId="0" applyNumberFormat="1" applyAlignment="1">
      <alignment horizontal="center" vertical="center" shrinkToFit="1"/>
    </xf>
    <xf numFmtId="0" fontId="6" fillId="0" borderId="1" xfId="1" applyFill="1" applyBorder="1" applyAlignment="1">
      <alignment horizontal="center" vertical="center"/>
    </xf>
    <xf numFmtId="0" fontId="0" fillId="0" borderId="1" xfId="0" applyBorder="1">
      <alignment vertical="center"/>
    </xf>
    <xf numFmtId="0" fontId="0" fillId="0" borderId="0" xfId="0" applyAlignment="1">
      <alignment vertical="center" wrapText="1"/>
    </xf>
    <xf numFmtId="0" fontId="6" fillId="0" borderId="1" xfId="1" applyBorder="1" applyAlignment="1">
      <alignment horizontal="left" vertical="center" wrapText="1"/>
    </xf>
    <xf numFmtId="0" fontId="11" fillId="2"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176" fontId="0" fillId="0" borderId="1" xfId="2"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6" fontId="0" fillId="0" borderId="0" xfId="0" applyNumberFormat="1">
      <alignment vertical="center"/>
    </xf>
    <xf numFmtId="49" fontId="0" fillId="7" borderId="1" xfId="0" applyNumberFormat="1" applyFill="1" applyBorder="1" applyAlignment="1">
      <alignment horizontal="center" vertical="center"/>
    </xf>
    <xf numFmtId="14" fontId="0" fillId="0" borderId="5" xfId="0" applyNumberFormat="1" applyBorder="1" applyAlignment="1">
      <alignment horizontal="center" vertical="center" wrapText="1"/>
    </xf>
    <xf numFmtId="49" fontId="2" fillId="0" borderId="3" xfId="0" applyNumberFormat="1" applyFont="1" applyBorder="1" applyAlignment="1">
      <alignment horizontal="center" vertical="center" wrapText="1"/>
    </xf>
    <xf numFmtId="176" fontId="0" fillId="7" borderId="2" xfId="0" applyNumberFormat="1" applyFill="1" applyBorder="1" applyAlignment="1">
      <alignment horizontal="center" vertical="center" wrapText="1"/>
    </xf>
    <xf numFmtId="49" fontId="0" fillId="3" borderId="3" xfId="0" applyNumberFormat="1" applyFill="1" applyBorder="1" applyAlignment="1">
      <alignment horizontal="center" vertical="center"/>
    </xf>
    <xf numFmtId="180" fontId="3" fillId="0" borderId="1" xfId="2" applyNumberFormat="1" applyFont="1" applyFill="1" applyBorder="1" applyAlignment="1">
      <alignment horizontal="center" vertical="center"/>
    </xf>
    <xf numFmtId="40" fontId="3" fillId="0" borderId="1" xfId="2" applyNumberFormat="1" applyFont="1" applyFill="1" applyBorder="1" applyAlignment="1">
      <alignment horizontal="center" vertical="center"/>
    </xf>
    <xf numFmtId="0" fontId="11" fillId="0" borderId="1" xfId="0" applyFont="1" applyBorder="1" applyAlignment="1">
      <alignment horizontal="center" vertical="center" wrapText="1"/>
    </xf>
    <xf numFmtId="49" fontId="0" fillId="0" borderId="33" xfId="0" applyNumberFormat="1" applyBorder="1" applyAlignment="1">
      <alignment horizontal="center" vertical="center" wrapText="1"/>
    </xf>
    <xf numFmtId="176" fontId="0" fillId="0" borderId="34" xfId="0" applyNumberFormat="1" applyBorder="1" applyAlignment="1">
      <alignment horizontal="center" vertical="center" wrapText="1"/>
    </xf>
    <xf numFmtId="0" fontId="19" fillId="0" borderId="1" xfId="0" applyFont="1" applyBorder="1" applyAlignment="1">
      <alignment horizontal="center" vertical="center" wrapText="1"/>
    </xf>
    <xf numFmtId="49" fontId="19" fillId="0" borderId="5" xfId="0" applyNumberFormat="1" applyFont="1" applyBorder="1" applyAlignment="1">
      <alignment horizontal="center" vertical="center"/>
    </xf>
    <xf numFmtId="0" fontId="16" fillId="0" borderId="8" xfId="0" applyFont="1" applyBorder="1" applyAlignment="1">
      <alignment horizontal="center" vertical="center"/>
    </xf>
    <xf numFmtId="49" fontId="16" fillId="0" borderId="32" xfId="0" applyNumberFormat="1" applyFont="1" applyBorder="1" applyAlignment="1">
      <alignment horizontal="center" vertical="center"/>
    </xf>
    <xf numFmtId="49" fontId="16" fillId="0" borderId="7" xfId="0" applyNumberFormat="1" applyFont="1" applyBorder="1" applyAlignment="1">
      <alignment horizontal="center" vertical="center" shrinkToFit="1"/>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176" fontId="0" fillId="0" borderId="0" xfId="0" applyNumberFormat="1" applyAlignment="1">
      <alignment horizontal="center" vertical="center"/>
    </xf>
    <xf numFmtId="176" fontId="0" fillId="0" borderId="30" xfId="0" applyNumberFormat="1" applyBorder="1" applyAlignment="1">
      <alignment horizontal="center" vertical="center" wrapText="1"/>
    </xf>
    <xf numFmtId="49" fontId="2" fillId="0" borderId="2" xfId="0" applyNumberFormat="1" applyFont="1" applyBorder="1" applyAlignment="1">
      <alignment horizontal="center" vertical="center" wrapText="1"/>
    </xf>
    <xf numFmtId="176" fontId="0" fillId="0" borderId="0" xfId="0" applyNumberFormat="1" applyAlignment="1">
      <alignment horizontal="center" vertical="center" wrapText="1"/>
    </xf>
    <xf numFmtId="38" fontId="10" fillId="9" borderId="1" xfId="2" applyFont="1" applyFill="1" applyBorder="1" applyAlignment="1">
      <alignment horizontal="center" vertical="center" wrapText="1"/>
    </xf>
    <xf numFmtId="38" fontId="3" fillId="9" borderId="1" xfId="2" applyFont="1" applyFill="1" applyBorder="1" applyAlignment="1">
      <alignment horizontal="center" vertical="center"/>
    </xf>
    <xf numFmtId="49" fontId="0" fillId="5" borderId="5" xfId="0" applyNumberFormat="1"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5" borderId="5" xfId="0"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0" fillId="5" borderId="1" xfId="0" applyNumberFormat="1" applyFill="1" applyBorder="1" applyAlignment="1">
      <alignment horizontal="center" vertical="center" wrapText="1"/>
    </xf>
    <xf numFmtId="176"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176" fontId="0" fillId="0" borderId="31" xfId="0" applyNumberFormat="1" applyBorder="1" applyAlignment="1">
      <alignment horizontal="center" vertical="center"/>
    </xf>
    <xf numFmtId="49" fontId="16" fillId="0" borderId="3" xfId="0" applyNumberFormat="1" applyFont="1" applyBorder="1" applyAlignment="1">
      <alignment horizontal="center" vertical="center"/>
    </xf>
    <xf numFmtId="176" fontId="0" fillId="0" borderId="7" xfId="0" applyNumberFormat="1" applyBorder="1" applyAlignment="1">
      <alignment horizontal="center" vertical="center"/>
    </xf>
    <xf numFmtId="49" fontId="0" fillId="0" borderId="1" xfId="0" applyNumberFormat="1" applyBorder="1" applyAlignment="1">
      <alignment horizontal="left" vertical="center" wrapText="1"/>
    </xf>
    <xf numFmtId="176" fontId="0" fillId="0" borderId="35" xfId="0" applyNumberFormat="1" applyBorder="1">
      <alignment vertical="center"/>
    </xf>
    <xf numFmtId="176" fontId="16" fillId="0" borderId="2" xfId="0" applyNumberFormat="1" applyFont="1" applyBorder="1" applyAlignment="1">
      <alignment horizontal="center" vertical="center" wrapText="1"/>
    </xf>
    <xf numFmtId="176" fontId="16" fillId="0" borderId="3"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0" fontId="0" fillId="0" borderId="5" xfId="0" applyBorder="1" applyAlignment="1">
      <alignment horizontal="center" vertical="center"/>
    </xf>
    <xf numFmtId="0" fontId="0" fillId="0" borderId="34" xfId="0" applyBorder="1" applyAlignment="1">
      <alignment horizontal="center" vertical="center"/>
    </xf>
    <xf numFmtId="0" fontId="0" fillId="6" borderId="6" xfId="0" applyFill="1" applyBorder="1" applyAlignment="1">
      <alignment horizontal="center" vertical="center"/>
    </xf>
    <xf numFmtId="38" fontId="10" fillId="0" borderId="1" xfId="2" applyFont="1" applyFill="1" applyBorder="1" applyAlignment="1">
      <alignment horizontal="center" vertical="center" wrapText="1"/>
    </xf>
    <xf numFmtId="176" fontId="0" fillId="0" borderId="28" xfId="0" applyNumberFormat="1" applyBorder="1" applyAlignment="1">
      <alignment horizontal="center" vertical="center"/>
    </xf>
    <xf numFmtId="14" fontId="0" fillId="0" borderId="28" xfId="0" applyNumberFormat="1" applyBorder="1" applyAlignment="1">
      <alignment horizontal="center" vertical="center" wrapText="1"/>
    </xf>
    <xf numFmtId="176"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16" fillId="10" borderId="1" xfId="0" applyNumberFormat="1" applyFont="1" applyFill="1" applyBorder="1" applyAlignment="1">
      <alignment horizontal="center" vertical="center"/>
    </xf>
    <xf numFmtId="176" fontId="0" fillId="5" borderId="28" xfId="0" applyNumberFormat="1" applyFill="1" applyBorder="1" applyAlignment="1">
      <alignment horizontal="center" vertical="center"/>
    </xf>
    <xf numFmtId="176" fontId="0" fillId="5" borderId="5" xfId="0" applyNumberFormat="1" applyFill="1" applyBorder="1" applyAlignment="1">
      <alignment horizontal="center" vertical="center" wrapText="1"/>
    </xf>
    <xf numFmtId="176" fontId="0" fillId="10" borderId="3" xfId="0" applyNumberFormat="1" applyFill="1" applyBorder="1" applyAlignment="1">
      <alignment horizontal="center" vertical="center" wrapText="1"/>
    </xf>
    <xf numFmtId="0" fontId="5" fillId="0" borderId="1" xfId="0" applyFont="1" applyBorder="1" applyAlignment="1">
      <alignment horizontal="center" vertical="center" shrinkToFit="1"/>
    </xf>
    <xf numFmtId="0" fontId="3" fillId="0" borderId="1" xfId="0" applyFont="1" applyBorder="1" applyAlignment="1">
      <alignment horizontal="center" vertical="center" shrinkToFit="1"/>
    </xf>
    <xf numFmtId="38" fontId="3" fillId="0" borderId="1" xfId="2" applyFont="1" applyBorder="1" applyAlignment="1">
      <alignment horizontal="center" vertical="center" shrinkToFit="1"/>
    </xf>
    <xf numFmtId="38" fontId="3" fillId="4" borderId="1" xfId="2" applyFont="1" applyFill="1" applyBorder="1" applyAlignment="1">
      <alignment horizontal="center" vertical="center" shrinkToFit="1"/>
    </xf>
    <xf numFmtId="0" fontId="10" fillId="0" borderId="1" xfId="0" applyFont="1" applyBorder="1" applyAlignment="1">
      <alignment horizontal="center" vertical="center" wrapText="1" shrinkToFit="1"/>
    </xf>
    <xf numFmtId="14" fontId="0" fillId="0" borderId="31" xfId="0" applyNumberFormat="1" applyBorder="1" applyAlignment="1">
      <alignment horizontal="center" vertical="center" wrapText="1"/>
    </xf>
    <xf numFmtId="49" fontId="2" fillId="0" borderId="6" xfId="0" applyNumberFormat="1" applyFont="1" applyBorder="1" applyAlignment="1">
      <alignment horizontal="center" vertical="center" wrapText="1"/>
    </xf>
    <xf numFmtId="49" fontId="0" fillId="0" borderId="6" xfId="0" applyNumberFormat="1" applyBorder="1" applyAlignment="1">
      <alignment horizontal="center" vertical="center" shrinkToFit="1"/>
    </xf>
    <xf numFmtId="49" fontId="8" fillId="0" borderId="6" xfId="0" applyNumberFormat="1" applyFont="1" applyBorder="1" applyAlignment="1">
      <alignment horizontal="center" vertical="center" wrapText="1"/>
    </xf>
    <xf numFmtId="49" fontId="0" fillId="5" borderId="6" xfId="0" applyNumberFormat="1" applyFill="1" applyBorder="1" applyAlignment="1">
      <alignment horizontal="center" vertical="center"/>
    </xf>
    <xf numFmtId="0" fontId="0" fillId="7" borderId="1" xfId="0" applyFill="1" applyBorder="1" applyAlignment="1">
      <alignment horizontal="center" vertical="center" wrapText="1"/>
    </xf>
    <xf numFmtId="0" fontId="0" fillId="0" borderId="3" xfId="0" applyBorder="1" applyAlignment="1">
      <alignment horizontal="center" vertical="center" wrapText="1"/>
    </xf>
    <xf numFmtId="14" fontId="0" fillId="0" borderId="36" xfId="0" applyNumberFormat="1" applyBorder="1" applyAlignment="1">
      <alignment horizontal="center" vertical="center" wrapText="1"/>
    </xf>
    <xf numFmtId="176" fontId="0" fillId="0" borderId="3" xfId="0" applyNumberFormat="1" applyBorder="1" applyAlignment="1">
      <alignment horizontal="center" vertical="center" wrapText="1"/>
    </xf>
    <xf numFmtId="1" fontId="5" fillId="0" borderId="3" xfId="0" applyNumberFormat="1" applyFont="1" applyBorder="1" applyAlignment="1">
      <alignment horizontal="center" vertical="center" wrapText="1"/>
    </xf>
    <xf numFmtId="176" fontId="8" fillId="2" borderId="1" xfId="0" applyNumberFormat="1" applyFont="1" applyFill="1" applyBorder="1" applyAlignment="1">
      <alignment horizontal="center" vertical="center" wrapText="1"/>
    </xf>
    <xf numFmtId="0" fontId="0" fillId="10" borderId="5" xfId="0" applyFill="1" applyBorder="1" applyAlignment="1">
      <alignment horizontal="center" vertical="center" wrapText="1"/>
    </xf>
    <xf numFmtId="176" fontId="0" fillId="10" borderId="10" xfId="0" applyNumberFormat="1" applyFill="1" applyBorder="1" applyAlignment="1">
      <alignment horizontal="center" vertical="center" wrapText="1"/>
    </xf>
    <xf numFmtId="176" fontId="0" fillId="10" borderId="5" xfId="0" applyNumberFormat="1" applyFill="1" applyBorder="1" applyAlignment="1">
      <alignment horizontal="center" vertical="center" wrapText="1"/>
    </xf>
    <xf numFmtId="176" fontId="0" fillId="10" borderId="22" xfId="0" applyNumberFormat="1" applyFill="1" applyBorder="1" applyAlignment="1">
      <alignment horizontal="center" vertical="center" wrapText="1"/>
    </xf>
    <xf numFmtId="38" fontId="3" fillId="4" borderId="3" xfId="2" applyFont="1" applyFill="1" applyBorder="1" applyAlignment="1">
      <alignment horizontal="center" vertical="center"/>
    </xf>
    <xf numFmtId="0" fontId="9" fillId="0" borderId="3" xfId="0" applyFont="1" applyBorder="1" applyAlignment="1">
      <alignment vertical="center" wrapText="1"/>
    </xf>
    <xf numFmtId="40" fontId="5" fillId="0" borderId="1" xfId="2" applyNumberFormat="1" applyFont="1" applyFill="1" applyBorder="1" applyAlignment="1">
      <alignment horizontal="center" vertical="center" shrinkToFit="1"/>
    </xf>
    <xf numFmtId="0" fontId="14" fillId="0" borderId="22" xfId="0" applyFont="1" applyBorder="1" applyAlignment="1">
      <alignment horizontal="left" vertical="center" wrapText="1"/>
    </xf>
    <xf numFmtId="0" fontId="14" fillId="0" borderId="24" xfId="0" applyFont="1" applyBorder="1" applyAlignment="1">
      <alignment horizontal="left" vertical="center" wrapText="1"/>
    </xf>
    <xf numFmtId="0" fontId="11"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176" fontId="0" fillId="0" borderId="25"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27" xfId="0" applyNumberFormat="1" applyBorder="1" applyAlignment="1">
      <alignment horizontal="center" vertical="center" wrapText="1"/>
    </xf>
    <xf numFmtId="176" fontId="16" fillId="4" borderId="11" xfId="0" applyNumberFormat="1" applyFont="1" applyFill="1" applyBorder="1" applyAlignment="1">
      <alignment horizontal="center" vertical="center"/>
    </xf>
    <xf numFmtId="176" fontId="16" fillId="4" borderId="15" xfId="0" applyNumberFormat="1" applyFont="1" applyFill="1" applyBorder="1" applyAlignment="1">
      <alignment horizontal="center" vertical="center"/>
    </xf>
    <xf numFmtId="176" fontId="16" fillId="4" borderId="17" xfId="0" applyNumberFormat="1" applyFont="1" applyFill="1" applyBorder="1" applyAlignment="1">
      <alignment horizontal="center" vertical="center"/>
    </xf>
    <xf numFmtId="176" fontId="16" fillId="4" borderId="18" xfId="0" applyNumberFormat="1" applyFont="1" applyFill="1" applyBorder="1" applyAlignment="1">
      <alignment horizontal="center" vertical="center"/>
    </xf>
    <xf numFmtId="176" fontId="16" fillId="0" borderId="25" xfId="0" applyNumberFormat="1" applyFont="1" applyBorder="1" applyAlignment="1">
      <alignment horizontal="center" vertical="center" wrapText="1"/>
    </xf>
    <xf numFmtId="176" fontId="16" fillId="0" borderId="27"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76" fontId="16" fillId="0" borderId="2" xfId="0" applyNumberFormat="1" applyFont="1" applyBorder="1" applyAlignment="1">
      <alignment horizontal="center" vertical="center" wrapText="1"/>
    </xf>
    <xf numFmtId="176" fontId="16" fillId="0" borderId="3" xfId="0" applyNumberFormat="1" applyFont="1" applyBorder="1" applyAlignment="1">
      <alignment horizontal="center" vertical="center" wrapText="1"/>
    </xf>
    <xf numFmtId="176" fontId="0" fillId="4" borderId="11" xfId="0" applyNumberFormat="1" applyFill="1" applyBorder="1" applyAlignment="1">
      <alignment horizontal="center" vertical="center"/>
    </xf>
    <xf numFmtId="176" fontId="0" fillId="4" borderId="13" xfId="0" applyNumberFormat="1" applyFill="1" applyBorder="1" applyAlignment="1">
      <alignment horizontal="center" vertical="center"/>
    </xf>
    <xf numFmtId="176" fontId="0" fillId="4" borderId="15" xfId="0" applyNumberFormat="1" applyFill="1" applyBorder="1" applyAlignment="1">
      <alignment horizontal="center" vertical="center"/>
    </xf>
    <xf numFmtId="176" fontId="0" fillId="4" borderId="12" xfId="0" applyNumberFormat="1" applyFill="1" applyBorder="1" applyAlignment="1">
      <alignment horizontal="center" vertical="center"/>
    </xf>
    <xf numFmtId="176" fontId="0" fillId="4" borderId="14" xfId="0" applyNumberFormat="1" applyFill="1" applyBorder="1" applyAlignment="1">
      <alignment horizontal="center" vertical="center"/>
    </xf>
    <xf numFmtId="176" fontId="0" fillId="4" borderId="16" xfId="0" applyNumberFormat="1" applyFill="1" applyBorder="1" applyAlignment="1">
      <alignment horizontal="center" vertical="center"/>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5" fillId="8" borderId="10" xfId="0" applyFont="1" applyFill="1" applyBorder="1" applyAlignment="1">
      <alignment horizontal="center" vertical="center" wrapText="1" shrinkToFit="1"/>
    </xf>
    <xf numFmtId="49" fontId="0" fillId="0" borderId="0" xfId="0" applyNumberFormat="1" applyBorder="1" applyAlignment="1">
      <alignment horizontal="center" vertical="center"/>
    </xf>
    <xf numFmtId="0" fontId="0" fillId="0" borderId="0" xfId="0" applyBorder="1" applyAlignment="1">
      <alignment horizontal="center" vertical="center"/>
    </xf>
    <xf numFmtId="178" fontId="0" fillId="0" borderId="30" xfId="0" applyNumberFormat="1" applyBorder="1" applyAlignment="1">
      <alignment horizontal="center" vertical="center"/>
    </xf>
    <xf numFmtId="0" fontId="16" fillId="0" borderId="0" xfId="0" applyFont="1" applyBorder="1" applyAlignment="1">
      <alignment horizontal="center" vertical="center"/>
    </xf>
    <xf numFmtId="14" fontId="0" fillId="0" borderId="37" xfId="0" applyNumberFormat="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FFCC"/>
      <color rgb="FF0000FF"/>
      <color rgb="FF66FFFF"/>
      <color rgb="FFFF9999"/>
      <color rgb="FFFFD1FF"/>
      <color rgb="FFFF99FF"/>
      <color rgb="FFC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904875</xdr:colOff>
      <xdr:row>35</xdr:row>
      <xdr:rowOff>149721</xdr:rowOff>
    </xdr:from>
    <xdr:to>
      <xdr:col>15</xdr:col>
      <xdr:colOff>123825</xdr:colOff>
      <xdr:row>35</xdr:row>
      <xdr:rowOff>152400</xdr:rowOff>
    </xdr:to>
    <xdr:cxnSp macro="">
      <xdr:nvCxnSpPr>
        <xdr:cNvPr id="7" name="直線矢印コネクタ 6">
          <a:extLst>
            <a:ext uri="{FF2B5EF4-FFF2-40B4-BE49-F238E27FC236}">
              <a16:creationId xmlns:a16="http://schemas.microsoft.com/office/drawing/2014/main" id="{227FAAE9-717A-422C-A765-D76843DB2A72}"/>
            </a:ext>
          </a:extLst>
        </xdr:cNvPr>
        <xdr:cNvCxnSpPr/>
      </xdr:nvCxnSpPr>
      <xdr:spPr>
        <a:xfrm>
          <a:off x="7962900" y="7245846"/>
          <a:ext cx="333375" cy="267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914400</xdr:colOff>
      <xdr:row>36</xdr:row>
      <xdr:rowOff>149721</xdr:rowOff>
    </xdr:from>
    <xdr:to>
      <xdr:col>15</xdr:col>
      <xdr:colOff>133350</xdr:colOff>
      <xdr:row>36</xdr:row>
      <xdr:rowOff>152400</xdr:rowOff>
    </xdr:to>
    <xdr:cxnSp macro="">
      <xdr:nvCxnSpPr>
        <xdr:cNvPr id="9" name="直線矢印コネクタ 8">
          <a:extLst>
            <a:ext uri="{FF2B5EF4-FFF2-40B4-BE49-F238E27FC236}">
              <a16:creationId xmlns:a16="http://schemas.microsoft.com/office/drawing/2014/main" id="{74CD4ABD-76FD-477F-A67B-FC97D7858A5D}"/>
            </a:ext>
          </a:extLst>
        </xdr:cNvPr>
        <xdr:cNvCxnSpPr/>
      </xdr:nvCxnSpPr>
      <xdr:spPr>
        <a:xfrm>
          <a:off x="7972425" y="7550646"/>
          <a:ext cx="333375" cy="267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904875</xdr:colOff>
      <xdr:row>37</xdr:row>
      <xdr:rowOff>149721</xdr:rowOff>
    </xdr:from>
    <xdr:to>
      <xdr:col>15</xdr:col>
      <xdr:colOff>123825</xdr:colOff>
      <xdr:row>37</xdr:row>
      <xdr:rowOff>152400</xdr:rowOff>
    </xdr:to>
    <xdr:cxnSp macro="">
      <xdr:nvCxnSpPr>
        <xdr:cNvPr id="10" name="直線矢印コネクタ 9">
          <a:extLst>
            <a:ext uri="{FF2B5EF4-FFF2-40B4-BE49-F238E27FC236}">
              <a16:creationId xmlns:a16="http://schemas.microsoft.com/office/drawing/2014/main" id="{5DC19559-E798-4E9A-875D-3062DF2C27A9}"/>
            </a:ext>
          </a:extLst>
        </xdr:cNvPr>
        <xdr:cNvCxnSpPr/>
      </xdr:nvCxnSpPr>
      <xdr:spPr>
        <a:xfrm>
          <a:off x="7962900" y="7855446"/>
          <a:ext cx="333375" cy="267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981075</xdr:colOff>
      <xdr:row>38</xdr:row>
      <xdr:rowOff>514350</xdr:rowOff>
    </xdr:from>
    <xdr:to>
      <xdr:col>14</xdr:col>
      <xdr:colOff>190500</xdr:colOff>
      <xdr:row>39</xdr:row>
      <xdr:rowOff>161925</xdr:rowOff>
    </xdr:to>
    <xdr:cxnSp macro="">
      <xdr:nvCxnSpPr>
        <xdr:cNvPr id="3" name="直線矢印コネクタ 2">
          <a:extLst>
            <a:ext uri="{FF2B5EF4-FFF2-40B4-BE49-F238E27FC236}">
              <a16:creationId xmlns:a16="http://schemas.microsoft.com/office/drawing/2014/main" id="{D662F4DD-ED7C-39CA-6097-C1A3EECD1FFB}"/>
            </a:ext>
          </a:extLst>
        </xdr:cNvPr>
        <xdr:cNvCxnSpPr/>
      </xdr:nvCxnSpPr>
      <xdr:spPr>
        <a:xfrm>
          <a:off x="10039350" y="18754725"/>
          <a:ext cx="2466975"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171450</xdr:colOff>
      <xdr:row>38</xdr:row>
      <xdr:rowOff>523875</xdr:rowOff>
    </xdr:from>
    <xdr:to>
      <xdr:col>15</xdr:col>
      <xdr:colOff>152400</xdr:colOff>
      <xdr:row>39</xdr:row>
      <xdr:rowOff>190500</xdr:rowOff>
    </xdr:to>
    <xdr:cxnSp macro="">
      <xdr:nvCxnSpPr>
        <xdr:cNvPr id="11" name="直線矢印コネクタ 10">
          <a:extLst>
            <a:ext uri="{FF2B5EF4-FFF2-40B4-BE49-F238E27FC236}">
              <a16:creationId xmlns:a16="http://schemas.microsoft.com/office/drawing/2014/main" id="{400D7028-9EA7-4265-B7B2-4A09C08B3DBF}"/>
            </a:ext>
          </a:extLst>
        </xdr:cNvPr>
        <xdr:cNvCxnSpPr/>
      </xdr:nvCxnSpPr>
      <xdr:spPr>
        <a:xfrm flipV="1">
          <a:off x="12487275" y="18764250"/>
          <a:ext cx="990600" cy="314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Kouichi Yamauchi" id="{2426A72B-8C27-4E9A-B7D0-DB910C30EB2F}" userId="3dd8a8bd856a3a29"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7" dT="2023-07-14T09:21:31.51" personId="{2426A72B-8C27-4E9A-B7D0-DB910C30EB2F}" id="{5C787D23-796C-4514-87A3-93CA09EF76AF}">
    <text>この土地に生える樹木の伐採費用を60万円とみなして値引きした。</text>
  </threadedComment>
  <threadedComment ref="X25" dT="2023-07-09T13:45:20.96" personId="{2426A72B-8C27-4E9A-B7D0-DB910C30EB2F}" id="{961C5B94-8362-470D-A624-9740E33E9F6E}">
    <text>203は行き止まりの公衆用絵道路</text>
  </threadedComment>
  <threadedComment ref="X25" dT="2023-07-09T13:47:24.59" personId="{2426A72B-8C27-4E9A-B7D0-DB910C30EB2F}" id="{E7B38D7F-8D46-456E-9E7E-9F590F4AC44A}" parentId="{961C5B94-8362-470D-A624-9740E33E9F6E}">
    <text>208、209、211
は畑</text>
  </threadedComment>
  <threadedComment ref="X25" dT="2023-07-09T13:51:45.84" personId="{2426A72B-8C27-4E9A-B7D0-DB910C30EB2F}" id="{853D2C95-9784-47DD-B881-8E2D9A275F2C}" parentId="{961C5B94-8362-470D-A624-9740E33E9F6E}">
    <text>80-6は山林</text>
  </threadedComment>
  <threadedComment ref="V40" dT="2023-07-10T10:26:43.27" personId="{2426A72B-8C27-4E9A-B7D0-DB910C30EB2F}" id="{EBB11E23-8E84-43E8-8A9B-EE1C9262CC7C}">
    <text>上田市の開発条例をクリアするためにパネルをはる正味面積は17816.8㎡にしている</text>
  </threadedComment>
  <threadedComment ref="V41" dT="2023-07-10T10:27:49.22" personId="{2426A72B-8C27-4E9A-B7D0-DB910C30EB2F}" id="{E9152F16-E782-44F1-8A17-1AEF7274C2D4}">
    <text>上田市の開発条例をクリアするためにパネルを張る正味面積は15266.59㎡にしている（パネル配置図を参照）</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ppww2.infoc.nedo.go.jp/appww/cgi-bin/monsola.cgi?m=54383288" TargetMode="External"/><Relationship Id="rId7" Type="http://schemas.openxmlformats.org/officeDocument/2006/relationships/vmlDrawing" Target="../drawings/vmlDrawing1.vml"/><Relationship Id="rId2" Type="http://schemas.openxmlformats.org/officeDocument/2006/relationships/hyperlink" Target="https://appww2.infoc.nedo.go.jp/appww/cgi-bin/monsola.cgi?m=54385205" TargetMode="External"/><Relationship Id="rId1" Type="http://schemas.openxmlformats.org/officeDocument/2006/relationships/hyperlink" Target="https://appww2.infoc.nedo.go.jp/appww/cgi-bin/monsola.cgi?m=54383158"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ogle.com/maps/place/43%C2%B004'26.5%22N+144%C2%B050'21.6%22E/@43.0740198,144.8367686,1228m/data=!3m2!1e3!4b1!4m4!3m3!8m2!3d43.0740198!4d144.8393435?entry=ttu" TargetMode="External"/><Relationship Id="rId9"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AP74"/>
  <sheetViews>
    <sheetView tabSelected="1" zoomScaleNormal="100" workbookViewId="0">
      <pane xSplit="3" ySplit="3" topLeftCell="D4" activePane="bottomRight" state="frozen"/>
      <selection pane="topRight" activeCell="C1" sqref="C1"/>
      <selection pane="bottomLeft" activeCell="A2" sqref="A2"/>
      <selection pane="bottomRight" activeCell="A10" sqref="A10"/>
    </sheetView>
  </sheetViews>
  <sheetFormatPr defaultColWidth="8.75" defaultRowHeight="18.75"/>
  <cols>
    <col min="2" max="2" width="6.25" customWidth="1"/>
    <col min="3" max="3" width="12.875" customWidth="1"/>
    <col min="4" max="5" width="11" customWidth="1"/>
    <col min="6" max="7" width="10.25" customWidth="1"/>
    <col min="8" max="8" width="13.5" customWidth="1"/>
    <col min="9" max="9" width="10.25" customWidth="1"/>
    <col min="10" max="10" width="16.75" customWidth="1"/>
    <col min="11" max="11" width="13.25" customWidth="1"/>
    <col min="12" max="13" width="14.75" customWidth="1"/>
    <col min="14" max="20" width="13.25" customWidth="1"/>
    <col min="21" max="21" width="14.625" customWidth="1"/>
    <col min="22" max="23" width="10.75" customWidth="1"/>
    <col min="24" max="24" width="35.75" customWidth="1"/>
    <col min="25" max="25" width="22.75" customWidth="1"/>
    <col min="26" max="26" width="14" customWidth="1"/>
    <col min="27" max="28" width="13.25" customWidth="1"/>
    <col min="29" max="29" width="12.25" customWidth="1"/>
    <col min="30" max="31" width="13.25" customWidth="1"/>
    <col min="32" max="32" width="16.75" customWidth="1"/>
    <col min="33" max="33" width="16.5" customWidth="1"/>
    <col min="34" max="34" width="13.25" customWidth="1"/>
    <col min="35" max="35" width="18" customWidth="1"/>
    <col min="38" max="38" width="12.625" bestFit="1" customWidth="1"/>
    <col min="40" max="40" width="16.25" customWidth="1"/>
  </cols>
  <sheetData>
    <row r="3" spans="2:40" ht="93" customHeight="1">
      <c r="B3" s="1" t="s">
        <v>2</v>
      </c>
      <c r="C3" s="2" t="s">
        <v>165</v>
      </c>
      <c r="D3" s="2" t="s">
        <v>208</v>
      </c>
      <c r="E3" s="117" t="s">
        <v>222</v>
      </c>
      <c r="F3" s="2" t="s">
        <v>3</v>
      </c>
      <c r="G3" s="2" t="s">
        <v>287</v>
      </c>
      <c r="H3" s="2" t="s">
        <v>157</v>
      </c>
      <c r="I3" s="2" t="s">
        <v>4</v>
      </c>
      <c r="J3" s="2" t="s">
        <v>14</v>
      </c>
      <c r="K3" s="2" t="s">
        <v>163</v>
      </c>
      <c r="L3" s="2" t="s">
        <v>91</v>
      </c>
      <c r="M3" s="2" t="s">
        <v>192</v>
      </c>
      <c r="N3" s="2" t="s">
        <v>159</v>
      </c>
      <c r="O3" s="2" t="s">
        <v>201</v>
      </c>
      <c r="P3" s="117" t="s">
        <v>153</v>
      </c>
      <c r="Q3" s="117" t="s">
        <v>161</v>
      </c>
      <c r="R3" s="2" t="s">
        <v>154</v>
      </c>
      <c r="S3" s="2" t="s">
        <v>280</v>
      </c>
      <c r="T3" s="2" t="s">
        <v>275</v>
      </c>
      <c r="U3" s="193" t="s">
        <v>276</v>
      </c>
      <c r="V3" s="4" t="s">
        <v>6</v>
      </c>
      <c r="W3" s="4" t="s">
        <v>25</v>
      </c>
      <c r="X3" s="3" t="s">
        <v>0</v>
      </c>
      <c r="Y3" s="3" t="s">
        <v>1</v>
      </c>
      <c r="Z3" s="3" t="s">
        <v>22</v>
      </c>
      <c r="AA3" s="3" t="s">
        <v>252</v>
      </c>
      <c r="AB3" s="3" t="s">
        <v>255</v>
      </c>
      <c r="AC3" s="3" t="s">
        <v>256</v>
      </c>
      <c r="AD3" s="192" t="s">
        <v>59</v>
      </c>
      <c r="AE3" s="3" t="s">
        <v>5</v>
      </c>
      <c r="AF3" s="3" t="s">
        <v>7</v>
      </c>
      <c r="AG3" s="3" t="s">
        <v>8</v>
      </c>
      <c r="AH3" s="3" t="s">
        <v>8</v>
      </c>
      <c r="AI3" s="3"/>
      <c r="AJ3" s="3" t="s">
        <v>10</v>
      </c>
      <c r="AK3" s="3" t="s">
        <v>11</v>
      </c>
    </row>
    <row r="4" spans="2:40" ht="65.25" customHeight="1">
      <c r="B4" s="188">
        <v>1</v>
      </c>
      <c r="C4" s="188" t="s">
        <v>167</v>
      </c>
      <c r="D4" s="188">
        <v>862.5</v>
      </c>
      <c r="E4" s="188">
        <v>877.5</v>
      </c>
      <c r="F4" s="188">
        <f>23*33.3</f>
        <v>765.9</v>
      </c>
      <c r="G4" s="5" t="s">
        <v>288</v>
      </c>
      <c r="H4" s="231">
        <v>44921</v>
      </c>
      <c r="I4" s="189">
        <v>45009</v>
      </c>
      <c r="J4" s="87" t="s">
        <v>18</v>
      </c>
      <c r="K4" s="190">
        <v>1200000</v>
      </c>
      <c r="L4" s="190">
        <f t="shared" ref="L4:L12" si="0">K4/D4</f>
        <v>1391.304347826087</v>
      </c>
      <c r="M4" s="190" t="s">
        <v>273</v>
      </c>
      <c r="N4" s="67">
        <v>45267</v>
      </c>
      <c r="O4" s="188"/>
      <c r="P4" s="190">
        <v>768506</v>
      </c>
      <c r="Q4" s="67">
        <v>45450</v>
      </c>
      <c r="R4" s="188"/>
      <c r="S4" s="67">
        <v>45594</v>
      </c>
      <c r="T4" s="190">
        <v>5463700</v>
      </c>
      <c r="U4" s="194">
        <f>((P4+T4)/1.1+AA4)/E4</f>
        <v>9875.3752913752887</v>
      </c>
      <c r="V4" s="177">
        <v>9063</v>
      </c>
      <c r="W4" s="19">
        <f>INT(V4*0.3025)</f>
        <v>2741</v>
      </c>
      <c r="X4" s="39" t="s">
        <v>19</v>
      </c>
      <c r="Y4" s="6" t="s">
        <v>20</v>
      </c>
      <c r="Z4" s="6" t="s">
        <v>21</v>
      </c>
      <c r="AA4" s="6">
        <v>3000000</v>
      </c>
      <c r="AB4" s="6">
        <f>AA4/W4</f>
        <v>1094.4910616563297</v>
      </c>
      <c r="AC4" s="6">
        <f>AA4/E4</f>
        <v>3418.8034188034189</v>
      </c>
      <c r="AD4" s="5">
        <v>3.59</v>
      </c>
      <c r="AE4" s="6" t="s">
        <v>9</v>
      </c>
      <c r="AF4" s="6" t="s">
        <v>17</v>
      </c>
      <c r="AG4" s="6"/>
      <c r="AH4" s="6"/>
      <c r="AI4" s="6"/>
      <c r="AJ4" s="6" t="s">
        <v>266</v>
      </c>
      <c r="AK4" s="6"/>
    </row>
    <row r="5" spans="2:40" ht="37.5" customHeight="1">
      <c r="B5" s="5">
        <v>2</v>
      </c>
      <c r="C5" s="5" t="s">
        <v>166</v>
      </c>
      <c r="D5" s="5">
        <v>888.6</v>
      </c>
      <c r="E5" s="5">
        <v>1029.5999999999999</v>
      </c>
      <c r="F5" s="5">
        <v>865.8</v>
      </c>
      <c r="G5" s="87" t="s">
        <v>289</v>
      </c>
      <c r="H5" s="182">
        <v>44834</v>
      </c>
      <c r="I5" s="68">
        <v>45009</v>
      </c>
      <c r="J5" s="5" t="s">
        <v>18</v>
      </c>
      <c r="K5" s="6">
        <v>1300000</v>
      </c>
      <c r="L5" s="6">
        <f>P5/D5</f>
        <v>4025.9273013729462</v>
      </c>
      <c r="M5" s="6" t="s">
        <v>274</v>
      </c>
      <c r="N5" s="9">
        <v>45026</v>
      </c>
      <c r="O5" s="9">
        <v>45044</v>
      </c>
      <c r="P5" s="6">
        <v>3577439</v>
      </c>
      <c r="Q5" s="9">
        <v>45231</v>
      </c>
      <c r="R5" s="123">
        <v>45232</v>
      </c>
      <c r="S5" s="170" t="s">
        <v>278</v>
      </c>
      <c r="T5" s="143">
        <v>7290800</v>
      </c>
      <c r="U5" s="195">
        <f>((P5+T5)/1.1+AA5)/E5</f>
        <v>10033.233559369923</v>
      </c>
      <c r="V5" s="199">
        <v>11837.51</v>
      </c>
      <c r="W5" s="19">
        <f>INT(V5*0.3025)</f>
        <v>3580</v>
      </c>
      <c r="X5" s="39" t="s">
        <v>15</v>
      </c>
      <c r="Y5" s="6" t="s">
        <v>16</v>
      </c>
      <c r="Z5" s="6" t="s">
        <v>254</v>
      </c>
      <c r="AA5" s="6">
        <v>450000</v>
      </c>
      <c r="AB5" s="164">
        <f>(AA5*21)/W5</f>
        <v>2639.6648044692738</v>
      </c>
      <c r="AC5" s="6">
        <f>(AA5*21)/E5</f>
        <v>9178.3216783216794</v>
      </c>
      <c r="AD5" s="5">
        <v>3.59</v>
      </c>
      <c r="AE5" s="6" t="s">
        <v>9</v>
      </c>
      <c r="AF5" s="6" t="s">
        <v>17</v>
      </c>
      <c r="AG5" s="6"/>
      <c r="AH5" s="6" t="s">
        <v>23</v>
      </c>
      <c r="AI5" s="6"/>
      <c r="AJ5" s="6" t="s">
        <v>12</v>
      </c>
      <c r="AK5" s="6" t="s">
        <v>13</v>
      </c>
      <c r="AN5" s="121"/>
    </row>
    <row r="6" spans="2:40" ht="35.25" customHeight="1">
      <c r="B6" s="5">
        <v>3</v>
      </c>
      <c r="C6" s="8" t="s">
        <v>168</v>
      </c>
      <c r="D6" s="5">
        <v>611.79999999999995</v>
      </c>
      <c r="E6" s="5">
        <v>622.44000000000005</v>
      </c>
      <c r="F6" s="8" t="s">
        <v>156</v>
      </c>
      <c r="G6" s="183" t="s">
        <v>290</v>
      </c>
      <c r="H6" s="183" t="s">
        <v>169</v>
      </c>
      <c r="I6" s="49" t="s">
        <v>158</v>
      </c>
      <c r="J6" s="5" t="s">
        <v>18</v>
      </c>
      <c r="K6" s="6">
        <v>1100000</v>
      </c>
      <c r="L6" s="6">
        <f t="shared" si="0"/>
        <v>1797.9731938542009</v>
      </c>
      <c r="M6" s="8" t="s">
        <v>194</v>
      </c>
      <c r="N6" s="8" t="s">
        <v>200</v>
      </c>
      <c r="O6" s="8" t="s">
        <v>223</v>
      </c>
      <c r="P6" s="6"/>
      <c r="Q6" s="8" t="s">
        <v>224</v>
      </c>
      <c r="R6" s="8"/>
      <c r="S6" s="124"/>
      <c r="T6" s="143">
        <v>518100</v>
      </c>
      <c r="U6" s="195">
        <f>((P6+T6)/1.1+AA6)/E6</f>
        <v>6311.8372855214957</v>
      </c>
      <c r="V6" s="178">
        <v>7091</v>
      </c>
      <c r="W6" s="19">
        <f>INT(V6*0.3025)</f>
        <v>2145</v>
      </c>
      <c r="X6" s="15" t="s">
        <v>197</v>
      </c>
      <c r="Y6" s="5" t="s">
        <v>198</v>
      </c>
      <c r="Z6" s="6" t="s">
        <v>21</v>
      </c>
      <c r="AA6" s="17">
        <v>3457740</v>
      </c>
      <c r="AB6" s="6">
        <f>AA6/W6</f>
        <v>1612</v>
      </c>
      <c r="AC6" s="6">
        <f t="shared" ref="AC6:AC13" si="1">AA6/E6</f>
        <v>5555.1378446115286</v>
      </c>
      <c r="AD6" s="5">
        <v>3.59</v>
      </c>
      <c r="AE6" s="6" t="s">
        <v>9</v>
      </c>
      <c r="AF6" s="7"/>
      <c r="AG6" s="5" t="s">
        <v>199</v>
      </c>
      <c r="AH6" s="7"/>
      <c r="AI6" s="7"/>
      <c r="AJ6" s="6" t="s">
        <v>24</v>
      </c>
      <c r="AK6" s="6" t="s">
        <v>13</v>
      </c>
      <c r="AN6" s="121">
        <v>9400000</v>
      </c>
    </row>
    <row r="7" spans="2:40" ht="42.75" customHeight="1">
      <c r="B7" s="5">
        <v>4</v>
      </c>
      <c r="C7" s="118" t="s">
        <v>277</v>
      </c>
      <c r="D7" s="5">
        <v>933.8</v>
      </c>
      <c r="E7" s="187">
        <v>950.04</v>
      </c>
      <c r="F7" s="7">
        <v>765.9</v>
      </c>
      <c r="G7" s="70" t="s">
        <v>289</v>
      </c>
      <c r="H7" s="184" t="s">
        <v>104</v>
      </c>
      <c r="I7" s="50" t="s">
        <v>107</v>
      </c>
      <c r="J7" s="5" t="s">
        <v>18</v>
      </c>
      <c r="K7" s="119">
        <v>9400000</v>
      </c>
      <c r="L7" s="6">
        <f t="shared" si="0"/>
        <v>10066.395373741701</v>
      </c>
      <c r="M7" s="6" t="s">
        <v>274</v>
      </c>
      <c r="N7" s="10" t="s">
        <v>176</v>
      </c>
      <c r="O7" s="10" t="s">
        <v>177</v>
      </c>
      <c r="P7" s="6">
        <v>5617806</v>
      </c>
      <c r="Q7" s="10" t="s">
        <v>178</v>
      </c>
      <c r="R7" s="10"/>
      <c r="S7" s="10" t="s">
        <v>281</v>
      </c>
      <c r="T7" s="143">
        <v>6913500</v>
      </c>
      <c r="U7" s="195">
        <f>((K7+T7)/1.1+AA7)/E7</f>
        <v>20031.21399673124</v>
      </c>
      <c r="V7" s="179">
        <v>9908</v>
      </c>
      <c r="W7" s="19">
        <f>INT(V7*0.3025)</f>
        <v>2997</v>
      </c>
      <c r="X7" s="15" t="s">
        <v>26</v>
      </c>
      <c r="Y7" s="7" t="s">
        <v>87</v>
      </c>
      <c r="Z7" s="6" t="s">
        <v>21</v>
      </c>
      <c r="AA7" s="17">
        <v>4200000</v>
      </c>
      <c r="AB7" s="29">
        <f>AA7/W7</f>
        <v>1401.4014014014015</v>
      </c>
      <c r="AC7" s="6">
        <f t="shared" si="1"/>
        <v>4420.8664898320076</v>
      </c>
      <c r="AD7" s="5">
        <v>3.59</v>
      </c>
      <c r="AE7" s="6" t="s">
        <v>9</v>
      </c>
      <c r="AF7" s="7"/>
      <c r="AG7" s="7"/>
      <c r="AH7" s="6" t="s">
        <v>23</v>
      </c>
      <c r="AI7" s="7"/>
      <c r="AJ7" s="6" t="s">
        <v>24</v>
      </c>
      <c r="AK7" s="6" t="s">
        <v>13</v>
      </c>
      <c r="AN7" s="121">
        <v>9600000</v>
      </c>
    </row>
    <row r="8" spans="2:40" ht="38.25" customHeight="1">
      <c r="B8" s="5">
        <v>5</v>
      </c>
      <c r="C8" s="118" t="s">
        <v>174</v>
      </c>
      <c r="D8" s="5">
        <v>1115.5</v>
      </c>
      <c r="E8" s="187">
        <v>1134.9000000000001</v>
      </c>
      <c r="F8" s="7">
        <v>932.4</v>
      </c>
      <c r="G8" s="70" t="s">
        <v>289</v>
      </c>
      <c r="H8" s="184" t="s">
        <v>105</v>
      </c>
      <c r="I8" s="50" t="s">
        <v>106</v>
      </c>
      <c r="J8" s="5" t="s">
        <v>18</v>
      </c>
      <c r="K8" s="17">
        <v>7600000</v>
      </c>
      <c r="L8" s="6">
        <f t="shared" si="0"/>
        <v>6813.0883012102195</v>
      </c>
      <c r="M8" s="6" t="s">
        <v>274</v>
      </c>
      <c r="N8" s="10" t="s">
        <v>176</v>
      </c>
      <c r="O8" s="10" t="s">
        <v>177</v>
      </c>
      <c r="P8" s="6"/>
      <c r="Q8" s="10" t="s">
        <v>179</v>
      </c>
      <c r="R8" s="10"/>
      <c r="S8" s="10"/>
      <c r="T8" s="17">
        <v>1536700</v>
      </c>
      <c r="U8" s="195">
        <f>((K8+T8)/1.1+AA8)/E8</f>
        <v>12371.403567795318</v>
      </c>
      <c r="V8" s="179">
        <v>11753</v>
      </c>
      <c r="W8" s="19">
        <f>INT(V8*0.3025)</f>
        <v>3555</v>
      </c>
      <c r="X8" s="15" t="s">
        <v>164</v>
      </c>
      <c r="Y8" s="7" t="s">
        <v>88</v>
      </c>
      <c r="Z8" s="6" t="s">
        <v>21</v>
      </c>
      <c r="AA8" s="17">
        <v>5734215</v>
      </c>
      <c r="AB8" s="6">
        <v>1613</v>
      </c>
      <c r="AC8" s="6">
        <f t="shared" si="1"/>
        <v>5052.6169706582077</v>
      </c>
      <c r="AD8" s="5">
        <v>3.59</v>
      </c>
      <c r="AE8" s="6" t="s">
        <v>9</v>
      </c>
      <c r="AF8" s="7"/>
      <c r="AG8" s="7"/>
      <c r="AH8" s="7"/>
      <c r="AI8" s="7"/>
      <c r="AJ8" s="6" t="s">
        <v>24</v>
      </c>
      <c r="AK8" s="6" t="s">
        <v>13</v>
      </c>
      <c r="AN8" s="121">
        <f>SUM(AN6:AN7)</f>
        <v>19000000</v>
      </c>
    </row>
    <row r="9" spans="2:40" ht="93.75" customHeight="1">
      <c r="B9" s="5">
        <v>6</v>
      </c>
      <c r="C9" s="118" t="s">
        <v>270</v>
      </c>
      <c r="D9" s="5">
        <v>439.3</v>
      </c>
      <c r="E9" s="5">
        <v>446.94</v>
      </c>
      <c r="F9" s="7">
        <v>432.9</v>
      </c>
      <c r="G9" s="70" t="s">
        <v>289</v>
      </c>
      <c r="H9" s="185" t="s">
        <v>233</v>
      </c>
      <c r="I9" s="50" t="s">
        <v>271</v>
      </c>
      <c r="J9" s="5" t="s">
        <v>18</v>
      </c>
      <c r="K9" s="53">
        <v>16800000</v>
      </c>
      <c r="L9" s="6">
        <f t="shared" si="0"/>
        <v>38242.65877532438</v>
      </c>
      <c r="M9" s="6" t="s">
        <v>272</v>
      </c>
      <c r="N9" s="10"/>
      <c r="O9" s="10"/>
      <c r="P9" s="6"/>
      <c r="Q9" s="10"/>
      <c r="R9" s="10"/>
      <c r="S9" s="10"/>
      <c r="T9" s="17">
        <v>1556500</v>
      </c>
      <c r="U9" s="195">
        <f>((K9+T9)/1.1+AA9)/E9</f>
        <v>42480.53938498965</v>
      </c>
      <c r="V9" s="181" t="s">
        <v>27</v>
      </c>
      <c r="W9" s="19">
        <f>INT(4711.63*0.3025)</f>
        <v>1425</v>
      </c>
      <c r="X9" s="16" t="s">
        <v>28</v>
      </c>
      <c r="Y9" s="7" t="s">
        <v>100</v>
      </c>
      <c r="Z9" s="6" t="s">
        <v>21</v>
      </c>
      <c r="AA9" s="17">
        <f>W9*AB9</f>
        <v>2298525</v>
      </c>
      <c r="AB9" s="6">
        <v>1613</v>
      </c>
      <c r="AC9" s="6">
        <f t="shared" si="1"/>
        <v>5142.8044032756079</v>
      </c>
      <c r="AD9" s="5">
        <v>3.59</v>
      </c>
      <c r="AE9" s="6" t="s">
        <v>9</v>
      </c>
      <c r="AF9" s="7"/>
      <c r="AG9" s="7"/>
      <c r="AH9" s="7"/>
      <c r="AI9" s="7"/>
      <c r="AJ9" s="6" t="s">
        <v>24</v>
      </c>
      <c r="AK9" s="6" t="s">
        <v>13</v>
      </c>
      <c r="AN9" s="121"/>
    </row>
    <row r="10" spans="2:40" ht="93.75" customHeight="1">
      <c r="B10" s="5">
        <v>7</v>
      </c>
      <c r="C10" s="149" t="s">
        <v>30</v>
      </c>
      <c r="D10" s="148">
        <v>448.5</v>
      </c>
      <c r="E10" s="148">
        <v>456.3</v>
      </c>
      <c r="F10" s="148">
        <v>432.80799999999999</v>
      </c>
      <c r="G10" s="147" t="s">
        <v>288</v>
      </c>
      <c r="H10" s="186" t="s">
        <v>33</v>
      </c>
      <c r="I10" s="52" t="s">
        <v>34</v>
      </c>
      <c r="J10" s="150" t="s">
        <v>18</v>
      </c>
      <c r="K10" s="174">
        <v>683800</v>
      </c>
      <c r="L10" s="76">
        <f>P10/D10</f>
        <v>1430.5172798216277</v>
      </c>
      <c r="M10" s="151" t="s">
        <v>194</v>
      </c>
      <c r="N10" s="149" t="s">
        <v>160</v>
      </c>
      <c r="O10" s="152" t="s">
        <v>155</v>
      </c>
      <c r="P10" s="153">
        <v>641587</v>
      </c>
      <c r="Q10" s="154">
        <v>45351</v>
      </c>
      <c r="R10" s="154">
        <v>45351</v>
      </c>
      <c r="S10" s="152" t="s">
        <v>234</v>
      </c>
      <c r="T10" s="153">
        <v>1278200</v>
      </c>
      <c r="U10" s="195">
        <f>((P10+T10)/1.1+AA10)/E10</f>
        <v>9021.1941904249597</v>
      </c>
      <c r="V10" s="180">
        <v>4860</v>
      </c>
      <c r="W10" s="19">
        <f>INT(V10*0.3025)</f>
        <v>1470</v>
      </c>
      <c r="X10" s="15" t="s">
        <v>36</v>
      </c>
      <c r="Y10" s="5" t="s">
        <v>37</v>
      </c>
      <c r="Z10" s="6" t="s">
        <v>21</v>
      </c>
      <c r="AA10" s="6">
        <f>W10*AB10</f>
        <v>2371110</v>
      </c>
      <c r="AB10" s="7">
        <v>1613</v>
      </c>
      <c r="AC10" s="6">
        <f t="shared" si="1"/>
        <v>5196.3839579224195</v>
      </c>
      <c r="AD10" s="5">
        <v>3.59</v>
      </c>
      <c r="AE10" s="6" t="s">
        <v>9</v>
      </c>
      <c r="AF10" s="7"/>
      <c r="AG10" s="7"/>
      <c r="AH10" s="7"/>
      <c r="AI10" s="7"/>
      <c r="AJ10" s="6" t="s">
        <v>24</v>
      </c>
      <c r="AK10" s="6" t="s">
        <v>13</v>
      </c>
      <c r="AN10" s="121"/>
    </row>
    <row r="11" spans="2:40" ht="93.75" customHeight="1">
      <c r="B11" s="5"/>
      <c r="C11" s="111" t="s">
        <v>209</v>
      </c>
      <c r="D11" s="45">
        <v>414.18</v>
      </c>
      <c r="E11" s="45">
        <v>414.18</v>
      </c>
      <c r="F11" s="7">
        <v>400</v>
      </c>
      <c r="G11" s="7" t="s">
        <v>289</v>
      </c>
      <c r="H11" s="48" t="s">
        <v>259</v>
      </c>
      <c r="I11" s="50" t="s">
        <v>238</v>
      </c>
      <c r="J11" s="150" t="s">
        <v>18</v>
      </c>
      <c r="K11" s="6">
        <v>4100000</v>
      </c>
      <c r="L11" s="6">
        <f t="shared" si="0"/>
        <v>9899.0776956878653</v>
      </c>
      <c r="M11" s="6" t="s">
        <v>282</v>
      </c>
      <c r="N11" s="10"/>
      <c r="O11" s="10"/>
      <c r="P11" s="10"/>
      <c r="Q11" s="10" t="s">
        <v>286</v>
      </c>
      <c r="R11" s="10"/>
      <c r="S11" s="10"/>
      <c r="T11" s="175">
        <v>0</v>
      </c>
      <c r="U11" s="195">
        <f>((K11+T11)/1.1+AA11)/E11</f>
        <v>13593.630130070806</v>
      </c>
      <c r="V11" s="168">
        <v>3900</v>
      </c>
      <c r="W11" s="19">
        <f>INT(V11*0.3025)</f>
        <v>1179</v>
      </c>
      <c r="X11" s="16" t="s">
        <v>262</v>
      </c>
      <c r="Y11" s="188" t="s">
        <v>285</v>
      </c>
      <c r="Z11" s="6" t="s">
        <v>21</v>
      </c>
      <c r="AA11" s="17">
        <v>1902937</v>
      </c>
      <c r="AB11" s="6">
        <f>(AA11/V11)*3.3</f>
        <v>1610.1774615384616</v>
      </c>
      <c r="AC11" s="6">
        <f t="shared" si="1"/>
        <v>4594.4685885363851</v>
      </c>
      <c r="AD11" s="5">
        <v>3.6</v>
      </c>
      <c r="AE11" s="6" t="s">
        <v>9</v>
      </c>
      <c r="AF11" s="7"/>
      <c r="AG11" s="7"/>
      <c r="AH11" s="69"/>
      <c r="AI11" s="69"/>
      <c r="AJ11" s="6" t="s">
        <v>283</v>
      </c>
      <c r="AK11" s="6" t="s">
        <v>245</v>
      </c>
      <c r="AN11" s="121"/>
    </row>
    <row r="12" spans="2:40" ht="93.75" customHeight="1">
      <c r="B12" s="5"/>
      <c r="C12" s="45" t="s">
        <v>210</v>
      </c>
      <c r="D12" s="45">
        <v>734.76</v>
      </c>
      <c r="E12" s="45">
        <v>734.76</v>
      </c>
      <c r="F12" s="7">
        <v>722.44</v>
      </c>
      <c r="G12" s="7" t="s">
        <v>288</v>
      </c>
      <c r="H12" s="48" t="s">
        <v>260</v>
      </c>
      <c r="I12" s="50" t="s">
        <v>261</v>
      </c>
      <c r="J12" s="150" t="s">
        <v>18</v>
      </c>
      <c r="K12" s="6">
        <v>13900000</v>
      </c>
      <c r="L12" s="6">
        <f t="shared" si="0"/>
        <v>18917.741847678153</v>
      </c>
      <c r="M12" s="6" t="s">
        <v>284</v>
      </c>
      <c r="N12" s="10"/>
      <c r="O12" s="10"/>
      <c r="P12" s="10"/>
      <c r="Q12" s="10"/>
      <c r="R12" s="10"/>
      <c r="S12" s="10"/>
      <c r="T12" s="175">
        <v>0</v>
      </c>
      <c r="U12" s="195">
        <f>((K12+T12)/1.1+AA12)/E12</f>
        <v>21837.795520120359</v>
      </c>
      <c r="V12" s="168">
        <v>7000</v>
      </c>
      <c r="W12" s="19">
        <f>INT(V12*0.3025)</f>
        <v>2117</v>
      </c>
      <c r="X12" s="16" t="s">
        <v>264</v>
      </c>
      <c r="Y12" s="7" t="s">
        <v>258</v>
      </c>
      <c r="Z12" s="6" t="s">
        <v>21</v>
      </c>
      <c r="AA12" s="17">
        <f>AB12*V12*0.3025</f>
        <v>3409175</v>
      </c>
      <c r="AB12" s="6">
        <v>1610</v>
      </c>
      <c r="AC12" s="6">
        <f t="shared" si="1"/>
        <v>4639.8483858674945</v>
      </c>
      <c r="AD12" s="5">
        <v>3.62</v>
      </c>
      <c r="AE12" s="6" t="s">
        <v>9</v>
      </c>
      <c r="AF12" s="7"/>
      <c r="AG12" s="7"/>
      <c r="AH12" s="69"/>
      <c r="AI12" s="69"/>
      <c r="AJ12" s="6" t="s">
        <v>283</v>
      </c>
      <c r="AK12" s="6" t="s">
        <v>245</v>
      </c>
      <c r="AN12" s="121"/>
    </row>
    <row r="13" spans="2:40" ht="93.75" customHeight="1" thickBot="1">
      <c r="B13" s="5">
        <v>8</v>
      </c>
      <c r="C13" s="45" t="s">
        <v>211</v>
      </c>
      <c r="D13" s="45">
        <v>1375.92</v>
      </c>
      <c r="E13" s="45">
        <v>1375.92</v>
      </c>
      <c r="F13" s="7">
        <v>1363.6</v>
      </c>
      <c r="G13" s="7" t="s">
        <v>289</v>
      </c>
      <c r="H13" s="48" t="s">
        <v>260</v>
      </c>
      <c r="I13" s="50" t="s">
        <v>261</v>
      </c>
      <c r="J13" s="5" t="s">
        <v>18</v>
      </c>
      <c r="K13" s="6">
        <v>7300000</v>
      </c>
      <c r="L13" s="6">
        <f t="shared" ref="L13" si="2">K13/D13</f>
        <v>5305.5410198267336</v>
      </c>
      <c r="M13" s="6"/>
      <c r="N13" s="10"/>
      <c r="O13" s="10"/>
      <c r="P13" s="10"/>
      <c r="Q13" s="10"/>
      <c r="R13" s="10"/>
      <c r="S13" s="10"/>
      <c r="T13" s="175">
        <v>6887738</v>
      </c>
      <c r="U13" s="195">
        <f>((K13+T13)/1.1+AA13)/E13</f>
        <v>15431.408538551392</v>
      </c>
      <c r="V13" s="168">
        <v>13776</v>
      </c>
      <c r="W13" s="19">
        <f>INT(V13*0.3025)</f>
        <v>4167</v>
      </c>
      <c r="X13" s="15" t="s">
        <v>263</v>
      </c>
      <c r="Y13" s="7" t="s">
        <v>257</v>
      </c>
      <c r="Z13" s="6" t="s">
        <v>21</v>
      </c>
      <c r="AA13" s="17">
        <f>399900+1115620+599540+932900+5286480</f>
        <v>8334440</v>
      </c>
      <c r="AB13" s="6">
        <f>AA13/W13</f>
        <v>2000.1055915526758</v>
      </c>
      <c r="AC13" s="6">
        <f t="shared" si="1"/>
        <v>6057.3579859294141</v>
      </c>
      <c r="AD13" s="5">
        <v>3.58</v>
      </c>
      <c r="AE13" s="6" t="s">
        <v>9</v>
      </c>
      <c r="AF13" s="7"/>
      <c r="AG13" s="7"/>
      <c r="AH13" s="69"/>
      <c r="AI13" s="69"/>
      <c r="AJ13" s="6" t="s">
        <v>283</v>
      </c>
      <c r="AK13" s="6" t="s">
        <v>245</v>
      </c>
      <c r="AN13" s="121"/>
    </row>
    <row r="14" spans="2:40" ht="93.75" customHeight="1" thickTop="1" thickBot="1">
      <c r="B14" s="5"/>
      <c r="C14" s="146"/>
      <c r="D14" s="147"/>
      <c r="E14" s="147">
        <f>SUM(E4:E13)</f>
        <v>8042.58</v>
      </c>
      <c r="F14" s="148"/>
      <c r="G14" s="148"/>
      <c r="H14" s="149"/>
      <c r="I14" s="52"/>
      <c r="J14" s="150"/>
      <c r="K14" s="174">
        <f>SUM(K4:K10)</f>
        <v>38083800</v>
      </c>
      <c r="L14" s="76"/>
      <c r="M14" s="151"/>
      <c r="N14" s="149"/>
      <c r="O14" s="152"/>
      <c r="P14" s="153"/>
      <c r="Q14" s="154"/>
      <c r="R14" s="154"/>
      <c r="S14" s="152"/>
      <c r="T14" s="175">
        <f>SUM(T4:T10)</f>
        <v>24557500</v>
      </c>
      <c r="U14" s="196">
        <f>((P4+P5+K6+P7+K8+K9+P10+K11+K12+K13+T14)/1.1+AA14)/E14</f>
        <v>13510.543201989229</v>
      </c>
      <c r="V14" s="180"/>
      <c r="W14" s="19"/>
      <c r="X14" s="15"/>
      <c r="Y14" s="5"/>
      <c r="Z14" s="6"/>
      <c r="AA14" s="6">
        <f>AA4+AA5*21+AA6+AA7+AA8+AA9+AA10</f>
        <v>30511590</v>
      </c>
      <c r="AB14" s="6"/>
      <c r="AC14" s="5"/>
      <c r="AD14" s="5"/>
      <c r="AE14" s="6"/>
      <c r="AF14" s="7"/>
      <c r="AG14" s="7"/>
      <c r="AH14" s="7"/>
      <c r="AI14" s="7"/>
      <c r="AJ14" s="6"/>
      <c r="AK14" s="6"/>
      <c r="AN14" s="121"/>
    </row>
    <row r="15" spans="2:40" ht="93.75" customHeight="1" thickTop="1">
      <c r="B15" s="5"/>
      <c r="C15" s="146"/>
      <c r="D15" s="147"/>
      <c r="E15" s="147"/>
      <c r="F15" s="147"/>
      <c r="G15" s="147"/>
      <c r="H15" s="147"/>
      <c r="I15" s="147"/>
      <c r="J15" s="147"/>
      <c r="K15" s="147"/>
      <c r="L15" s="147"/>
      <c r="M15" s="147"/>
      <c r="N15" s="147"/>
      <c r="O15" s="152"/>
      <c r="P15" s="153"/>
      <c r="Q15" s="154"/>
      <c r="R15" s="154"/>
      <c r="S15" s="152"/>
      <c r="T15" s="175"/>
      <c r="U15" s="176"/>
      <c r="V15" s="197"/>
      <c r="W15" s="191"/>
      <c r="X15" s="198"/>
      <c r="Y15" s="188" t="s">
        <v>285</v>
      </c>
      <c r="Z15" s="188"/>
      <c r="AA15" s="188"/>
      <c r="AB15" s="188"/>
      <c r="AC15" s="5"/>
      <c r="AD15" s="5"/>
      <c r="AE15" s="190"/>
      <c r="AF15" s="58"/>
      <c r="AG15" s="58"/>
      <c r="AH15" s="75"/>
      <c r="AI15" s="75"/>
      <c r="AJ15" s="190"/>
      <c r="AK15" s="190"/>
      <c r="AN15" s="121"/>
    </row>
    <row r="16" spans="2:40" ht="93.75" customHeight="1">
      <c r="B16" s="5">
        <v>4</v>
      </c>
      <c r="C16" s="41" t="s">
        <v>170</v>
      </c>
      <c r="D16" s="87">
        <v>372</v>
      </c>
      <c r="E16" s="87"/>
      <c r="F16" s="8" t="s">
        <v>171</v>
      </c>
      <c r="G16" s="8"/>
      <c r="H16" s="8" t="s">
        <v>172</v>
      </c>
      <c r="I16" s="49" t="s">
        <v>173</v>
      </c>
      <c r="J16" s="5" t="s">
        <v>18</v>
      </c>
      <c r="K16" s="120">
        <v>801000</v>
      </c>
      <c r="L16" s="6">
        <f>K16/D16</f>
        <v>2153.2258064516127</v>
      </c>
      <c r="M16" s="6"/>
      <c r="N16" s="8"/>
      <c r="O16" s="8"/>
      <c r="P16" s="8"/>
      <c r="Q16" s="8"/>
      <c r="R16" s="8"/>
      <c r="S16" s="8"/>
      <c r="T16" s="175">
        <v>1536700</v>
      </c>
      <c r="U16" s="171"/>
      <c r="V16" s="13"/>
      <c r="W16" s="13"/>
      <c r="X16" s="15"/>
      <c r="Y16" s="7"/>
      <c r="Z16" s="7"/>
      <c r="AA16" s="7"/>
      <c r="AB16" s="7"/>
      <c r="AC16" s="165"/>
      <c r="AD16" s="45"/>
      <c r="AE16" s="6"/>
      <c r="AF16" s="7"/>
      <c r="AG16" s="7"/>
      <c r="AH16" s="7"/>
      <c r="AI16" s="7"/>
      <c r="AJ16" s="6"/>
      <c r="AK16" s="6"/>
      <c r="AN16" s="121"/>
    </row>
    <row r="17" spans="2:40" ht="49.5" customHeight="1">
      <c r="AN17" s="121"/>
    </row>
    <row r="18" spans="2:40" ht="49.5" customHeight="1">
      <c r="AM18" t="s">
        <v>246</v>
      </c>
      <c r="AN18" s="121">
        <v>20000</v>
      </c>
    </row>
    <row r="19" spans="2:40" ht="49.5" customHeight="1">
      <c r="B19" s="5"/>
      <c r="C19" s="45" t="s">
        <v>212</v>
      </c>
      <c r="D19" s="45"/>
      <c r="E19" s="45"/>
      <c r="F19" s="7"/>
      <c r="G19" s="7"/>
      <c r="H19" s="48"/>
      <c r="I19" s="50"/>
      <c r="J19" s="5"/>
      <c r="K19" s="6"/>
      <c r="L19" s="6"/>
      <c r="M19" s="6"/>
      <c r="N19" s="10"/>
      <c r="O19" s="10"/>
      <c r="P19" s="10"/>
      <c r="Q19" s="10"/>
      <c r="R19" s="10"/>
      <c r="S19" s="10"/>
      <c r="T19" s="175"/>
      <c r="U19" s="172"/>
      <c r="V19" s="168">
        <v>37719</v>
      </c>
      <c r="W19" s="19">
        <f>INT(V19*0.3025)</f>
        <v>11409</v>
      </c>
      <c r="X19" s="15" t="s">
        <v>228</v>
      </c>
      <c r="Y19" s="7"/>
      <c r="Z19" s="6" t="s">
        <v>21</v>
      </c>
      <c r="AA19" s="17"/>
      <c r="AB19" s="6"/>
      <c r="AC19" s="59"/>
      <c r="AD19" s="45"/>
      <c r="AE19" s="6"/>
      <c r="AF19" s="7"/>
      <c r="AG19" s="5" t="s">
        <v>227</v>
      </c>
      <c r="AH19" s="155" t="s">
        <v>230</v>
      </c>
      <c r="AI19" s="69"/>
      <c r="AJ19" s="6"/>
      <c r="AK19" s="6"/>
      <c r="AM19" t="s">
        <v>247</v>
      </c>
      <c r="AN19" s="121">
        <v>14000</v>
      </c>
    </row>
    <row r="20" spans="2:40" ht="49.5" customHeight="1">
      <c r="B20" s="5"/>
      <c r="C20" s="111"/>
      <c r="D20" s="45"/>
      <c r="E20" s="45"/>
      <c r="F20" s="7"/>
      <c r="G20" s="7"/>
      <c r="H20" s="48"/>
      <c r="I20" s="50"/>
      <c r="J20" s="5"/>
      <c r="K20" s="6"/>
      <c r="L20" s="6"/>
      <c r="M20" s="6"/>
      <c r="N20" s="10"/>
      <c r="O20" s="10"/>
      <c r="P20" s="10"/>
      <c r="Q20" s="10"/>
      <c r="R20" s="10"/>
      <c r="S20" s="10"/>
      <c r="T20" s="175"/>
      <c r="U20" s="172"/>
      <c r="V20" s="144">
        <f>SUM(V11:V19)</f>
        <v>62395</v>
      </c>
      <c r="W20" s="19"/>
      <c r="X20" s="16"/>
      <c r="Y20" s="7"/>
      <c r="Z20" s="6"/>
      <c r="AA20" s="17"/>
      <c r="AB20" s="6"/>
      <c r="AC20" s="59"/>
      <c r="AD20" s="45"/>
      <c r="AE20" s="6"/>
      <c r="AF20" s="7"/>
      <c r="AG20" s="7"/>
      <c r="AH20" s="69"/>
      <c r="AI20" s="69"/>
      <c r="AJ20" s="6"/>
      <c r="AK20" s="6"/>
      <c r="AM20" t="s">
        <v>248</v>
      </c>
      <c r="AN20" s="121">
        <v>13000</v>
      </c>
    </row>
    <row r="21" spans="2:40" ht="19.5" customHeight="1">
      <c r="B21" s="20"/>
      <c r="C21" s="43"/>
      <c r="D21" s="84" t="e">
        <f>#REF!+D5+D7+D8+D9</f>
        <v>#REF!</v>
      </c>
      <c r="E21" s="84"/>
      <c r="F21" s="21"/>
      <c r="G21" s="21"/>
      <c r="H21" s="21"/>
      <c r="I21" s="51"/>
      <c r="J21" s="21"/>
      <c r="K21" s="21"/>
      <c r="L21" s="21"/>
      <c r="M21" s="21"/>
      <c r="N21" s="21"/>
      <c r="O21" s="21"/>
      <c r="P21" s="21"/>
      <c r="Q21" s="21"/>
      <c r="R21" s="21"/>
      <c r="S21" s="21"/>
      <c r="T21" s="21"/>
      <c r="U21" s="172"/>
      <c r="V21" s="22"/>
      <c r="W21" s="22"/>
      <c r="X21" s="23"/>
      <c r="Y21" s="24"/>
      <c r="Z21" s="24"/>
      <c r="AA21" s="25"/>
      <c r="AB21" s="24"/>
      <c r="AC21" s="137"/>
      <c r="AD21" s="139"/>
      <c r="AE21" s="26"/>
      <c r="AF21" s="24"/>
      <c r="AG21" s="24"/>
      <c r="AH21" s="74"/>
      <c r="AI21" s="74"/>
      <c r="AJ21" s="24"/>
      <c r="AK21" s="24"/>
      <c r="AM21" t="s">
        <v>251</v>
      </c>
    </row>
    <row r="22" spans="2:40" ht="19.5" customHeight="1" thickBot="1">
      <c r="B22" s="20"/>
      <c r="C22" s="43"/>
      <c r="D22" s="84"/>
      <c r="E22" s="84"/>
      <c r="F22" s="21"/>
      <c r="G22" s="21"/>
      <c r="H22" s="21"/>
      <c r="I22" s="51"/>
      <c r="J22" s="21"/>
      <c r="K22" s="21"/>
      <c r="L22" s="21"/>
      <c r="M22" s="21"/>
      <c r="N22" s="21"/>
      <c r="O22" s="21"/>
      <c r="P22" s="21"/>
      <c r="Q22" s="21"/>
      <c r="R22" s="21"/>
      <c r="S22" s="21"/>
      <c r="T22" s="21"/>
      <c r="U22" s="172"/>
      <c r="V22" s="22"/>
      <c r="W22" s="22"/>
      <c r="X22" s="23"/>
      <c r="Y22" s="24"/>
      <c r="Z22" s="24"/>
      <c r="AA22" s="25"/>
      <c r="AB22" s="24"/>
      <c r="AC22" s="137"/>
      <c r="AD22" s="139"/>
      <c r="AE22" s="26"/>
      <c r="AF22" s="24"/>
      <c r="AG22" s="137"/>
      <c r="AH22" s="138"/>
      <c r="AI22" s="138"/>
      <c r="AJ22" s="139"/>
      <c r="AK22" s="24"/>
      <c r="AM22" t="s">
        <v>249</v>
      </c>
      <c r="AN22" s="121">
        <v>26000</v>
      </c>
    </row>
    <row r="23" spans="2:40" ht="55.5" customHeight="1" thickTop="1" thickBot="1">
      <c r="B23" s="88">
        <v>7</v>
      </c>
      <c r="C23" s="105" t="s">
        <v>108</v>
      </c>
      <c r="D23" s="90">
        <v>820.8</v>
      </c>
      <c r="E23" s="90"/>
      <c r="F23" s="99">
        <v>799.10799999999995</v>
      </c>
      <c r="G23" s="99"/>
      <c r="H23" s="95" t="s">
        <v>38</v>
      </c>
      <c r="I23" s="102" t="s">
        <v>39</v>
      </c>
      <c r="J23" s="88" t="s">
        <v>18</v>
      </c>
      <c r="K23" s="101">
        <v>600000</v>
      </c>
      <c r="L23" s="101">
        <f>K23/D23</f>
        <v>730.99415204678371</v>
      </c>
      <c r="M23" s="101"/>
      <c r="N23" s="95"/>
      <c r="O23" s="95"/>
      <c r="P23" s="95"/>
      <c r="Q23" s="95"/>
      <c r="R23" s="95"/>
      <c r="S23" s="95"/>
      <c r="T23" s="95"/>
      <c r="U23" s="173"/>
      <c r="V23" s="103">
        <v>9074</v>
      </c>
      <c r="W23" s="97">
        <f t="shared" ref="W23:W29" si="3">INT(V23*0.3025)</f>
        <v>2744</v>
      </c>
      <c r="X23" s="98" t="s">
        <v>40</v>
      </c>
      <c r="Y23" s="99" t="s">
        <v>42</v>
      </c>
      <c r="Z23" s="99"/>
      <c r="AA23" s="104"/>
      <c r="AB23" s="7"/>
      <c r="AC23" s="165"/>
      <c r="AD23" s="70"/>
      <c r="AE23" s="6"/>
      <c r="AF23" s="72" t="s">
        <v>96</v>
      </c>
      <c r="AG23" s="73">
        <v>4400000</v>
      </c>
      <c r="AH23" s="200" t="s">
        <v>97</v>
      </c>
      <c r="AI23" s="201"/>
      <c r="AJ23" s="70" t="s">
        <v>41</v>
      </c>
      <c r="AK23" s="6" t="s">
        <v>13</v>
      </c>
      <c r="AM23" t="s">
        <v>250</v>
      </c>
      <c r="AN23" s="121">
        <v>3000</v>
      </c>
    </row>
    <row r="24" spans="2:40" ht="35.25" customHeight="1" thickTop="1" thickBot="1">
      <c r="B24" s="88">
        <v>8</v>
      </c>
      <c r="C24" s="105" t="s">
        <v>109</v>
      </c>
      <c r="D24" s="106">
        <v>448.8</v>
      </c>
      <c r="E24" s="106"/>
      <c r="F24" s="88">
        <v>432.9</v>
      </c>
      <c r="G24" s="88"/>
      <c r="H24" s="107" t="s">
        <v>35</v>
      </c>
      <c r="I24" s="102" t="s">
        <v>34</v>
      </c>
      <c r="J24" s="88" t="s">
        <v>18</v>
      </c>
      <c r="K24" s="108">
        <v>21700000</v>
      </c>
      <c r="L24" s="101">
        <f>K24/D24</f>
        <v>48351.158645276293</v>
      </c>
      <c r="M24" s="101"/>
      <c r="N24" s="95"/>
      <c r="O24" s="95"/>
      <c r="P24" s="95"/>
      <c r="Q24" s="95"/>
      <c r="R24" s="95"/>
      <c r="S24" s="95"/>
      <c r="T24" s="95"/>
      <c r="U24" s="173"/>
      <c r="V24" s="109">
        <v>6008</v>
      </c>
      <c r="W24" s="97">
        <f t="shared" si="3"/>
        <v>1817</v>
      </c>
      <c r="X24" s="110" t="s">
        <v>31</v>
      </c>
      <c r="Y24" s="88" t="s">
        <v>99</v>
      </c>
      <c r="Z24" s="101" t="s">
        <v>21</v>
      </c>
      <c r="AA24" s="101" t="s">
        <v>32</v>
      </c>
      <c r="AB24" s="7"/>
      <c r="AC24" s="165"/>
      <c r="AD24" s="70"/>
      <c r="AE24" s="6" t="s">
        <v>9</v>
      </c>
      <c r="AF24" s="69"/>
      <c r="AG24" s="69"/>
      <c r="AH24" s="75"/>
      <c r="AI24" s="75"/>
      <c r="AJ24" s="6" t="s">
        <v>24</v>
      </c>
      <c r="AK24" s="6" t="s">
        <v>13</v>
      </c>
      <c r="AM24" t="s">
        <v>252</v>
      </c>
      <c r="AN24" s="121">
        <v>6000</v>
      </c>
    </row>
    <row r="25" spans="2:40" ht="63" customHeight="1" thickTop="1" thickBot="1">
      <c r="B25" s="5">
        <v>8</v>
      </c>
      <c r="C25" s="42" t="s">
        <v>29</v>
      </c>
      <c r="D25" s="70">
        <v>1223.5999999999999</v>
      </c>
      <c r="E25" s="70"/>
      <c r="F25" s="7">
        <v>1198.8</v>
      </c>
      <c r="G25" s="7"/>
      <c r="H25" s="10" t="s">
        <v>33</v>
      </c>
      <c r="I25" s="52" t="s">
        <v>70</v>
      </c>
      <c r="J25" s="5" t="s">
        <v>18</v>
      </c>
      <c r="K25" s="125">
        <v>28200000</v>
      </c>
      <c r="L25" s="6">
        <f>K25/D25</f>
        <v>23046.747303040211</v>
      </c>
      <c r="M25" s="6"/>
      <c r="N25" s="122"/>
      <c r="O25" s="122"/>
      <c r="P25" s="122"/>
      <c r="Q25" s="122"/>
      <c r="R25" s="122"/>
      <c r="S25" s="122"/>
      <c r="T25" s="122"/>
      <c r="U25" s="172"/>
      <c r="V25" s="18">
        <v>15427</v>
      </c>
      <c r="W25" s="19">
        <f t="shared" si="3"/>
        <v>4666</v>
      </c>
      <c r="X25" s="30" t="s">
        <v>92</v>
      </c>
      <c r="Y25" s="7" t="s">
        <v>93</v>
      </c>
      <c r="Z25" s="6" t="s">
        <v>21</v>
      </c>
      <c r="AA25" s="53">
        <f>W25*AB25</f>
        <v>7526258</v>
      </c>
      <c r="AB25" s="6">
        <v>1613</v>
      </c>
      <c r="AC25" s="59"/>
      <c r="AD25" s="45"/>
      <c r="AE25" s="59" t="s">
        <v>9</v>
      </c>
      <c r="AF25" s="202" t="s">
        <v>98</v>
      </c>
      <c r="AG25" s="203"/>
      <c r="AH25" s="203"/>
      <c r="AI25" s="204"/>
      <c r="AJ25" s="76" t="s">
        <v>24</v>
      </c>
      <c r="AK25" s="6" t="s">
        <v>13</v>
      </c>
    </row>
    <row r="26" spans="2:40" ht="34.5" customHeight="1" thickTop="1"/>
    <row r="27" spans="2:40" ht="34.5" customHeight="1">
      <c r="B27" s="5">
        <v>10</v>
      </c>
      <c r="C27" s="42" t="s">
        <v>213</v>
      </c>
      <c r="D27" s="70">
        <v>1731.6</v>
      </c>
      <c r="E27" s="70">
        <v>1731.6</v>
      </c>
      <c r="F27" s="7">
        <v>1700.8</v>
      </c>
      <c r="G27" s="7"/>
      <c r="H27" s="10" t="s">
        <v>259</v>
      </c>
      <c r="I27" s="50" t="s">
        <v>239</v>
      </c>
      <c r="J27" s="40"/>
      <c r="K27" s="169"/>
      <c r="L27" s="141"/>
      <c r="M27" s="142"/>
      <c r="N27" s="10"/>
      <c r="O27" s="118"/>
      <c r="P27" s="6"/>
      <c r="Q27" s="9"/>
      <c r="R27" s="9"/>
      <c r="S27" s="10"/>
      <c r="T27" s="10"/>
      <c r="U27" s="10"/>
      <c r="V27" s="14">
        <f>11602+7142</f>
        <v>18744</v>
      </c>
      <c r="W27" s="19">
        <f t="shared" si="3"/>
        <v>5670</v>
      </c>
      <c r="X27" s="15" t="s">
        <v>216</v>
      </c>
      <c r="Y27" s="5"/>
      <c r="Z27" s="59"/>
      <c r="AA27" s="143"/>
      <c r="AB27" s="70"/>
      <c r="AC27" s="166"/>
      <c r="AD27" s="70"/>
      <c r="AE27" s="6"/>
      <c r="AF27" s="58"/>
      <c r="AG27" s="58"/>
      <c r="AH27" s="58"/>
      <c r="AI27" s="58"/>
      <c r="AJ27" s="6"/>
      <c r="AK27" s="6" t="s">
        <v>245</v>
      </c>
    </row>
    <row r="28" spans="2:40" ht="34.5" customHeight="1">
      <c r="B28" s="5">
        <v>11</v>
      </c>
      <c r="C28" s="42" t="s">
        <v>214</v>
      </c>
      <c r="D28" s="70">
        <v>280.8</v>
      </c>
      <c r="E28" s="70">
        <v>280.8</v>
      </c>
      <c r="F28" s="7">
        <v>262.32</v>
      </c>
      <c r="G28" s="7"/>
      <c r="H28" s="10" t="s">
        <v>259</v>
      </c>
      <c r="I28" s="50" t="s">
        <v>238</v>
      </c>
      <c r="J28" s="40"/>
      <c r="K28" s="169"/>
      <c r="L28" s="141"/>
      <c r="M28" s="142"/>
      <c r="N28" s="10"/>
      <c r="O28" s="118"/>
      <c r="P28" s="6"/>
      <c r="Q28" s="9"/>
      <c r="R28" s="9"/>
      <c r="S28" s="10"/>
      <c r="T28" s="10"/>
      <c r="U28" s="10"/>
      <c r="V28" s="14">
        <v>2984</v>
      </c>
      <c r="W28" s="19">
        <f t="shared" si="3"/>
        <v>902</v>
      </c>
      <c r="X28" s="15" t="s">
        <v>217</v>
      </c>
      <c r="Y28" s="5"/>
      <c r="Z28" s="59"/>
      <c r="AA28" s="143"/>
      <c r="AB28" s="70"/>
      <c r="AC28" s="166"/>
      <c r="AD28" s="70"/>
      <c r="AE28" s="6"/>
      <c r="AF28" s="58"/>
      <c r="AG28" s="58"/>
      <c r="AH28" s="58"/>
      <c r="AI28" s="58"/>
      <c r="AJ28" s="6"/>
      <c r="AK28" s="6" t="s">
        <v>245</v>
      </c>
    </row>
    <row r="29" spans="2:40" ht="34.5" customHeight="1">
      <c r="B29" s="5">
        <v>12</v>
      </c>
      <c r="C29" s="42" t="s">
        <v>215</v>
      </c>
      <c r="D29" s="70"/>
      <c r="E29" s="70"/>
      <c r="F29" s="7"/>
      <c r="G29" s="7"/>
      <c r="H29" s="10" t="s">
        <v>265</v>
      </c>
      <c r="I29" s="50"/>
      <c r="J29" s="40"/>
      <c r="K29" s="169"/>
      <c r="L29" s="141"/>
      <c r="M29" s="142"/>
      <c r="N29" s="10"/>
      <c r="O29" s="118"/>
      <c r="P29" s="6"/>
      <c r="Q29" s="9"/>
      <c r="R29" s="9"/>
      <c r="S29" s="10"/>
      <c r="T29" s="10"/>
      <c r="U29" s="10"/>
      <c r="V29" s="14">
        <v>28974</v>
      </c>
      <c r="W29" s="19">
        <f t="shared" si="3"/>
        <v>8764</v>
      </c>
      <c r="X29" s="15" t="s">
        <v>225</v>
      </c>
      <c r="Y29" s="5"/>
      <c r="Z29" s="59"/>
      <c r="AA29" s="143"/>
      <c r="AB29" s="70"/>
      <c r="AC29" s="166"/>
      <c r="AD29" s="70"/>
      <c r="AE29" s="6"/>
      <c r="AF29" s="58"/>
      <c r="AG29" s="58"/>
      <c r="AH29" s="58"/>
      <c r="AI29" s="58"/>
      <c r="AJ29" s="6"/>
      <c r="AK29" s="6" t="s">
        <v>245</v>
      </c>
    </row>
    <row r="30" spans="2:40" ht="34.5" customHeight="1">
      <c r="B30" s="5"/>
      <c r="C30" s="42"/>
      <c r="D30" s="70"/>
      <c r="E30" s="70"/>
      <c r="F30" s="7"/>
      <c r="G30" s="7"/>
      <c r="H30" s="10"/>
      <c r="I30" s="40"/>
      <c r="K30" s="156"/>
      <c r="L30" s="141"/>
      <c r="M30" s="142"/>
      <c r="N30" s="10"/>
      <c r="O30" s="118"/>
      <c r="P30" s="6"/>
      <c r="Q30" s="9"/>
      <c r="R30" s="9"/>
      <c r="S30" s="10"/>
      <c r="T30" s="10"/>
      <c r="U30" s="10"/>
      <c r="V30" s="145">
        <f>SUM(V25:V29)</f>
        <v>66129</v>
      </c>
      <c r="W30" s="19"/>
      <c r="X30" s="15"/>
      <c r="Y30" s="5"/>
      <c r="Z30" s="59"/>
      <c r="AA30" s="143"/>
      <c r="AB30" s="70"/>
      <c r="AC30" s="166"/>
      <c r="AD30" s="70"/>
      <c r="AE30" s="6"/>
      <c r="AF30" s="58"/>
      <c r="AG30" s="58"/>
      <c r="AH30" s="58"/>
      <c r="AI30" s="58"/>
      <c r="AJ30" s="6"/>
      <c r="AK30" s="6"/>
    </row>
    <row r="31" spans="2:40" ht="34.5" customHeight="1">
      <c r="B31" s="5"/>
      <c r="C31" s="42" t="s">
        <v>226</v>
      </c>
      <c r="D31" s="70"/>
      <c r="E31" s="70">
        <v>1275.3</v>
      </c>
      <c r="F31" s="7">
        <v>1250</v>
      </c>
      <c r="G31" s="7"/>
      <c r="H31" s="10" t="s">
        <v>267</v>
      </c>
      <c r="I31" s="50" t="s">
        <v>268</v>
      </c>
      <c r="J31" s="40"/>
      <c r="K31" s="140"/>
      <c r="L31" s="141"/>
      <c r="M31" s="142"/>
      <c r="N31" s="10"/>
      <c r="O31" s="118"/>
      <c r="P31" s="6"/>
      <c r="Q31" s="9"/>
      <c r="R31" s="9"/>
      <c r="S31" s="10"/>
      <c r="T31" s="10"/>
      <c r="U31" s="10"/>
      <c r="V31" s="145"/>
      <c r="W31" s="19"/>
      <c r="X31" s="15"/>
      <c r="Y31" s="5" t="s">
        <v>236</v>
      </c>
      <c r="Z31" s="59"/>
      <c r="AA31" s="143"/>
      <c r="AB31" s="70"/>
      <c r="AC31" s="166"/>
      <c r="AD31" s="70"/>
      <c r="AE31" s="6"/>
      <c r="AF31" s="58"/>
      <c r="AG31" s="58"/>
      <c r="AH31" s="155" t="s">
        <v>231</v>
      </c>
      <c r="AI31" s="58"/>
      <c r="AJ31" s="6"/>
      <c r="AK31" s="6"/>
    </row>
    <row r="32" spans="2:40" ht="34.5" customHeight="1">
      <c r="B32" s="5"/>
      <c r="C32" s="42" t="s">
        <v>240</v>
      </c>
      <c r="D32" s="70"/>
      <c r="E32" s="70">
        <v>308.88</v>
      </c>
      <c r="F32" s="7">
        <v>290.39999999999998</v>
      </c>
      <c r="G32" s="7"/>
      <c r="H32" s="10"/>
      <c r="I32" s="50"/>
      <c r="J32" s="40"/>
      <c r="K32" s="140"/>
      <c r="L32" s="141"/>
      <c r="M32" s="142"/>
      <c r="N32" s="10"/>
      <c r="O32" s="118"/>
      <c r="P32" s="6"/>
      <c r="Q32" s="9"/>
      <c r="R32" s="9"/>
      <c r="S32" s="10"/>
      <c r="T32" s="10"/>
      <c r="U32" s="10"/>
      <c r="V32" s="145"/>
      <c r="W32" s="19">
        <f>1295+2023+99</f>
        <v>3417</v>
      </c>
      <c r="X32" s="15" t="s">
        <v>232</v>
      </c>
      <c r="Y32" s="5" t="s">
        <v>235</v>
      </c>
      <c r="Z32" s="59"/>
      <c r="AA32" s="143"/>
      <c r="AB32" s="70"/>
      <c r="AC32" s="166"/>
      <c r="AD32" s="70"/>
      <c r="AE32" s="6"/>
      <c r="AF32" s="58"/>
      <c r="AG32" s="58"/>
      <c r="AH32" s="155" t="s">
        <v>229</v>
      </c>
      <c r="AI32" s="58"/>
      <c r="AJ32" s="6"/>
      <c r="AK32" s="6"/>
    </row>
    <row r="33" spans="2:42" ht="34.5" customHeight="1">
      <c r="B33" s="5"/>
      <c r="C33" s="42" t="s">
        <v>241</v>
      </c>
      <c r="D33" s="70"/>
      <c r="E33" s="70">
        <v>163.80000000000001</v>
      </c>
      <c r="F33" s="7">
        <v>150</v>
      </c>
      <c r="G33" s="7"/>
      <c r="H33" s="10"/>
      <c r="I33" s="50"/>
      <c r="J33" s="40"/>
      <c r="K33" s="140"/>
      <c r="L33" s="141"/>
      <c r="M33" s="142"/>
      <c r="N33" s="10"/>
      <c r="O33" s="118"/>
      <c r="P33" s="6"/>
      <c r="Q33" s="9"/>
      <c r="R33" s="9"/>
      <c r="S33" s="10"/>
      <c r="T33" s="10"/>
      <c r="U33" s="10"/>
      <c r="V33" s="18"/>
      <c r="W33" s="19"/>
      <c r="X33" s="15"/>
      <c r="Y33" s="5"/>
      <c r="Z33" s="59"/>
      <c r="AA33" s="143"/>
      <c r="AB33" s="70"/>
      <c r="AC33" s="166"/>
      <c r="AD33" s="70"/>
      <c r="AE33" s="6"/>
      <c r="AF33" s="58"/>
      <c r="AG33" s="58"/>
      <c r="AH33" s="155" t="s">
        <v>229</v>
      </c>
      <c r="AI33" s="58"/>
      <c r="AJ33" s="6"/>
      <c r="AK33" s="6"/>
    </row>
    <row r="34" spans="2:42" ht="15" customHeight="1" thickBot="1">
      <c r="B34" s="20"/>
      <c r="C34" s="43"/>
      <c r="D34" s="47"/>
      <c r="E34" s="47"/>
      <c r="F34" s="21"/>
      <c r="G34" s="21"/>
      <c r="H34" s="21"/>
      <c r="I34" s="51"/>
      <c r="J34" s="21"/>
      <c r="K34" s="126"/>
      <c r="L34" s="61"/>
      <c r="M34" s="61"/>
      <c r="N34" s="21"/>
      <c r="O34" s="21"/>
      <c r="P34" s="21"/>
      <c r="Q34" s="21"/>
      <c r="R34" s="21"/>
      <c r="S34" s="21"/>
      <c r="T34" s="21"/>
      <c r="U34" s="21"/>
      <c r="V34" s="22"/>
      <c r="W34" s="22"/>
      <c r="X34" s="23"/>
      <c r="Y34" s="24"/>
      <c r="Z34" s="24"/>
      <c r="AA34" s="71"/>
      <c r="AB34" s="24"/>
      <c r="AC34" s="137"/>
      <c r="AD34" s="139"/>
      <c r="AE34" s="24"/>
      <c r="AF34" s="24"/>
      <c r="AG34" s="24"/>
      <c r="AH34" s="24"/>
      <c r="AI34" s="24"/>
      <c r="AJ34" s="24"/>
      <c r="AK34" s="24"/>
    </row>
    <row r="35" spans="2:42" ht="96.75" customHeight="1" thickTop="1" thickBot="1">
      <c r="B35" s="5"/>
      <c r="C35" s="42"/>
      <c r="D35" s="78" t="e">
        <f>D21+D10</f>
        <v>#REF!</v>
      </c>
      <c r="E35" s="78"/>
      <c r="F35" s="10"/>
      <c r="G35" s="227"/>
      <c r="H35" s="38"/>
      <c r="I35" s="50"/>
      <c r="J35" s="10"/>
      <c r="K35" s="111" t="s">
        <v>243</v>
      </c>
      <c r="L35" s="115"/>
      <c r="M35" s="130"/>
      <c r="N35" s="46"/>
      <c r="O35" s="10"/>
      <c r="P35" s="63" t="s">
        <v>244</v>
      </c>
      <c r="Q35" s="10"/>
      <c r="R35" s="10"/>
      <c r="S35" s="10"/>
      <c r="T35" s="10"/>
      <c r="U35" s="10"/>
      <c r="V35" s="11"/>
      <c r="W35" s="11"/>
      <c r="X35" s="16"/>
      <c r="Z35" s="7"/>
      <c r="AA35" s="17"/>
      <c r="AB35" s="7"/>
      <c r="AC35" s="165"/>
      <c r="AD35" s="70"/>
      <c r="AE35" s="7"/>
      <c r="AF35" s="7"/>
      <c r="AG35" s="7"/>
      <c r="AH35" s="54" t="s">
        <v>86</v>
      </c>
      <c r="AI35" s="55" t="s">
        <v>54</v>
      </c>
      <c r="AJ35" s="55" t="s">
        <v>52</v>
      </c>
      <c r="AK35" s="7"/>
    </row>
    <row r="36" spans="2:42" ht="49.5" customHeight="1" thickTop="1" thickBot="1">
      <c r="B36" s="5">
        <v>10</v>
      </c>
      <c r="C36" s="42" t="s">
        <v>43</v>
      </c>
      <c r="D36" s="82">
        <v>154</v>
      </c>
      <c r="E36" s="82">
        <v>163.80000000000001</v>
      </c>
      <c r="F36" s="7">
        <v>153</v>
      </c>
      <c r="G36" s="228"/>
      <c r="H36" s="31">
        <v>44818</v>
      </c>
      <c r="I36" s="50" t="s">
        <v>67</v>
      </c>
      <c r="J36" s="35" t="s">
        <v>68</v>
      </c>
      <c r="K36" s="59">
        <v>400000</v>
      </c>
      <c r="L36" s="161">
        <f>P36/E36</f>
        <v>15990.531135531135</v>
      </c>
      <c r="M36" s="131" t="s">
        <v>242</v>
      </c>
      <c r="N36" s="46" t="s">
        <v>69</v>
      </c>
      <c r="O36" s="10" t="s">
        <v>69</v>
      </c>
      <c r="P36" s="64">
        <v>2619249</v>
      </c>
      <c r="Q36" s="10" t="s">
        <v>162</v>
      </c>
      <c r="R36" s="10"/>
      <c r="S36" s="10"/>
      <c r="T36" s="10"/>
      <c r="U36" s="10"/>
      <c r="V36" s="11">
        <v>1701</v>
      </c>
      <c r="W36" s="19">
        <f>INT(V36*0.3025)</f>
        <v>514</v>
      </c>
      <c r="X36" s="16" t="s">
        <v>71</v>
      </c>
      <c r="Y36" s="6" t="s">
        <v>74</v>
      </c>
      <c r="Z36" s="6" t="s">
        <v>21</v>
      </c>
      <c r="AA36" s="17">
        <v>515450</v>
      </c>
      <c r="AB36" s="17">
        <v>1000</v>
      </c>
      <c r="AC36" s="59">
        <f>AA36/E36</f>
        <v>3146.8253968253966</v>
      </c>
      <c r="AD36" s="167" t="s">
        <v>80</v>
      </c>
      <c r="AE36" s="7" t="s">
        <v>58</v>
      </c>
      <c r="AF36" s="7" t="s">
        <v>77</v>
      </c>
      <c r="AG36" s="224" t="s">
        <v>78</v>
      </c>
      <c r="AH36" s="218">
        <f>4400000*1.1</f>
        <v>4840000</v>
      </c>
      <c r="AI36" s="221">
        <f>3190000*1.1</f>
        <v>3509000.0000000005</v>
      </c>
      <c r="AJ36" s="205">
        <f>(AH36+AI36)/(D36+D37+D38)</f>
        <v>7544.7316103379726</v>
      </c>
      <c r="AK36" s="76" t="s">
        <v>13</v>
      </c>
    </row>
    <row r="37" spans="2:42" ht="45" customHeight="1" thickBot="1">
      <c r="B37" s="5">
        <v>11</v>
      </c>
      <c r="C37" s="42" t="s">
        <v>45</v>
      </c>
      <c r="D37" s="82">
        <v>523.6</v>
      </c>
      <c r="E37" s="82">
        <v>556.91999999999996</v>
      </c>
      <c r="F37" s="7">
        <v>466</v>
      </c>
      <c r="G37" s="7"/>
      <c r="H37" s="33">
        <v>44818</v>
      </c>
      <c r="I37" s="50" t="s">
        <v>67</v>
      </c>
      <c r="J37" s="35" t="s">
        <v>68</v>
      </c>
      <c r="K37" s="60">
        <v>2400000</v>
      </c>
      <c r="L37" s="161">
        <f>P37/E37</f>
        <v>11510.881275587159</v>
      </c>
      <c r="M37" s="131" t="s">
        <v>242</v>
      </c>
      <c r="N37" s="46" t="s">
        <v>69</v>
      </c>
      <c r="O37" s="10" t="s">
        <v>69</v>
      </c>
      <c r="P37" s="64">
        <v>6410640</v>
      </c>
      <c r="Q37" s="10" t="s">
        <v>162</v>
      </c>
      <c r="R37" s="10"/>
      <c r="S37" s="10"/>
      <c r="T37" s="10"/>
      <c r="U37" s="10"/>
      <c r="V37" s="11">
        <v>4921</v>
      </c>
      <c r="W37" s="11">
        <f>INT(V37*0.3025)</f>
        <v>1488</v>
      </c>
      <c r="X37" s="16" t="s">
        <v>72</v>
      </c>
      <c r="Y37" s="7" t="s">
        <v>75</v>
      </c>
      <c r="Z37" s="6" t="s">
        <v>21</v>
      </c>
      <c r="AA37" s="32">
        <f>W37*AB37</f>
        <v>1488000</v>
      </c>
      <c r="AB37" s="17">
        <v>1000</v>
      </c>
      <c r="AC37" s="59">
        <f>AA37/E37</f>
        <v>2671.8379659556131</v>
      </c>
      <c r="AD37" s="167" t="s">
        <v>80</v>
      </c>
      <c r="AE37" s="7" t="s">
        <v>58</v>
      </c>
      <c r="AF37" s="7" t="s">
        <v>77</v>
      </c>
      <c r="AG37" s="225"/>
      <c r="AH37" s="219"/>
      <c r="AI37" s="222"/>
      <c r="AJ37" s="206"/>
      <c r="AK37" s="70"/>
    </row>
    <row r="38" spans="2:42" ht="24" customHeight="1" thickBot="1">
      <c r="B38" s="5">
        <v>12</v>
      </c>
      <c r="C38" s="42" t="s">
        <v>44</v>
      </c>
      <c r="D38" s="82">
        <v>429</v>
      </c>
      <c r="E38" s="82">
        <v>456.3</v>
      </c>
      <c r="F38" s="7">
        <v>428</v>
      </c>
      <c r="G38" s="228"/>
      <c r="H38" s="31">
        <v>44818</v>
      </c>
      <c r="I38" s="50" t="s">
        <v>67</v>
      </c>
      <c r="J38" s="35" t="s">
        <v>68</v>
      </c>
      <c r="K38" s="60">
        <v>2400000</v>
      </c>
      <c r="L38" s="161">
        <f>P38/E38</f>
        <v>12976.802542187157</v>
      </c>
      <c r="M38" s="131" t="s">
        <v>242</v>
      </c>
      <c r="N38" s="46" t="s">
        <v>69</v>
      </c>
      <c r="O38" s="10" t="s">
        <v>69</v>
      </c>
      <c r="P38" s="65">
        <v>5921315</v>
      </c>
      <c r="Q38" s="10" t="s">
        <v>162</v>
      </c>
      <c r="R38" s="10"/>
      <c r="S38" s="10"/>
      <c r="T38" s="10"/>
      <c r="U38" s="10"/>
      <c r="V38" s="11">
        <v>4191</v>
      </c>
      <c r="W38" s="11">
        <f>INT(V38*0.3025)</f>
        <v>1267</v>
      </c>
      <c r="X38" s="16" t="s">
        <v>73</v>
      </c>
      <c r="Y38" s="7" t="s">
        <v>76</v>
      </c>
      <c r="Z38" s="6" t="s">
        <v>21</v>
      </c>
      <c r="AA38" s="32">
        <f>W38*AB38</f>
        <v>1267000</v>
      </c>
      <c r="AB38" s="17">
        <v>1000</v>
      </c>
      <c r="AC38" s="59">
        <f>AA38/E38</f>
        <v>2776.682007451238</v>
      </c>
      <c r="AD38" s="167" t="s">
        <v>80</v>
      </c>
      <c r="AE38" s="7" t="s">
        <v>58</v>
      </c>
      <c r="AF38" s="7" t="s">
        <v>77</v>
      </c>
      <c r="AG38" s="226"/>
      <c r="AH38" s="220"/>
      <c r="AI38" s="223"/>
      <c r="AJ38" s="207"/>
      <c r="AK38" s="70"/>
    </row>
    <row r="39" spans="2:42" ht="51" customHeight="1" thickTop="1" thickBot="1">
      <c r="B39" s="5"/>
      <c r="C39" s="42"/>
      <c r="D39" s="81">
        <f>SUM(D36:D38)</f>
        <v>1106.5999999999999</v>
      </c>
      <c r="E39" s="81"/>
      <c r="F39" s="81">
        <f>F36+F37+F38</f>
        <v>1047</v>
      </c>
      <c r="G39" s="229"/>
      <c r="H39" s="80"/>
      <c r="I39" s="66"/>
      <c r="J39" s="10"/>
      <c r="K39" s="73">
        <f>SUM(K36:K38)</f>
        <v>5200000</v>
      </c>
      <c r="L39" s="161">
        <f>SUM(L36:L38)</f>
        <v>40478.214953305447</v>
      </c>
      <c r="M39" s="157"/>
      <c r="N39" s="17">
        <f>P39/D39</f>
        <v>13510.938008313755</v>
      </c>
      <c r="O39" s="160" t="s">
        <v>103</v>
      </c>
      <c r="P39" s="159">
        <f>SUM(P36:P38)</f>
        <v>14951204</v>
      </c>
      <c r="Q39" s="83"/>
      <c r="R39" s="83"/>
      <c r="S39" s="83"/>
      <c r="T39" s="83"/>
      <c r="U39" s="83"/>
      <c r="V39" s="11"/>
      <c r="W39" s="13"/>
      <c r="X39" s="16"/>
      <c r="Y39" s="7"/>
      <c r="Z39" s="7"/>
      <c r="AA39" s="7"/>
      <c r="AB39" s="7"/>
      <c r="AC39" s="7"/>
      <c r="AD39" s="34" t="s">
        <v>79</v>
      </c>
      <c r="AE39" s="7"/>
      <c r="AF39" s="7"/>
      <c r="AG39" s="54" t="s">
        <v>53</v>
      </c>
      <c r="AH39" s="57" t="s">
        <v>54</v>
      </c>
      <c r="AI39" s="56" t="s">
        <v>52</v>
      </c>
      <c r="AJ39" s="58"/>
      <c r="AK39" s="7"/>
    </row>
    <row r="40" spans="2:42" ht="36" customHeight="1" thickTop="1">
      <c r="B40" s="88">
        <v>14</v>
      </c>
      <c r="C40" s="89" t="s">
        <v>46</v>
      </c>
      <c r="D40" s="90">
        <v>1846.9</v>
      </c>
      <c r="E40" s="82"/>
      <c r="F40" s="91">
        <v>1831.5</v>
      </c>
      <c r="G40" s="230"/>
      <c r="H40" s="92" t="s">
        <v>66</v>
      </c>
      <c r="I40" s="93" t="s">
        <v>95</v>
      </c>
      <c r="J40" s="94"/>
      <c r="K40" s="95"/>
      <c r="L40" s="158"/>
      <c r="M40" s="95"/>
      <c r="N40" s="95"/>
      <c r="O40" s="95"/>
      <c r="P40" s="95"/>
      <c r="Q40" s="95"/>
      <c r="R40" s="95"/>
      <c r="S40" s="95"/>
      <c r="T40" s="95"/>
      <c r="U40" s="95"/>
      <c r="V40" s="96">
        <v>17846</v>
      </c>
      <c r="W40" s="97">
        <f>INT(V40*0.3025)</f>
        <v>5398</v>
      </c>
      <c r="X40" s="98" t="s">
        <v>50</v>
      </c>
      <c r="Y40" s="88" t="s">
        <v>55</v>
      </c>
      <c r="Z40" s="99" t="s">
        <v>21</v>
      </c>
      <c r="AA40" s="214" t="s">
        <v>57</v>
      </c>
      <c r="AB40" s="216">
        <f>15000000/((17816.8+15266.59)*0.3025)</f>
        <v>1498.8420733033747</v>
      </c>
      <c r="AC40" s="162"/>
      <c r="AD40" s="99">
        <v>4.22</v>
      </c>
      <c r="AE40" s="99" t="s">
        <v>58</v>
      </c>
      <c r="AF40" s="100" t="s">
        <v>48</v>
      </c>
      <c r="AG40" s="208">
        <v>4400000</v>
      </c>
      <c r="AH40" s="210">
        <v>7250000</v>
      </c>
      <c r="AI40" s="212">
        <f>(AG40+AH40)/(D40+D41)</f>
        <v>3732.6583576303224</v>
      </c>
      <c r="AJ40" s="101" t="s">
        <v>24</v>
      </c>
      <c r="AK40" s="101" t="s">
        <v>13</v>
      </c>
    </row>
    <row r="41" spans="2:42" ht="37.5" customHeight="1" thickBot="1">
      <c r="B41" s="88">
        <v>15</v>
      </c>
      <c r="C41" s="89" t="s">
        <v>47</v>
      </c>
      <c r="D41" s="90">
        <v>1274.2</v>
      </c>
      <c r="E41" s="82"/>
      <c r="F41" s="91">
        <v>1265.4000000000001</v>
      </c>
      <c r="G41" s="230"/>
      <c r="H41" s="92" t="s">
        <v>89</v>
      </c>
      <c r="I41" s="93" t="s">
        <v>90</v>
      </c>
      <c r="J41" s="94"/>
      <c r="K41" s="95"/>
      <c r="L41" s="95"/>
      <c r="M41" s="95"/>
      <c r="N41" s="95"/>
      <c r="O41" s="95"/>
      <c r="P41" s="95"/>
      <c r="Q41" s="95"/>
      <c r="R41" s="95"/>
      <c r="S41" s="95"/>
      <c r="T41" s="95"/>
      <c r="U41" s="95"/>
      <c r="V41" s="96">
        <v>16906</v>
      </c>
      <c r="W41" s="97">
        <f>INT(V41*0.3025)</f>
        <v>5114</v>
      </c>
      <c r="X41" s="98" t="s">
        <v>51</v>
      </c>
      <c r="Y41" s="99" t="s">
        <v>56</v>
      </c>
      <c r="Z41" s="99" t="s">
        <v>21</v>
      </c>
      <c r="AA41" s="215"/>
      <c r="AB41" s="217"/>
      <c r="AC41" s="163"/>
      <c r="AD41" s="99">
        <v>4.22</v>
      </c>
      <c r="AE41" s="99" t="s">
        <v>58</v>
      </c>
      <c r="AF41" s="100" t="s">
        <v>48</v>
      </c>
      <c r="AG41" s="209"/>
      <c r="AH41" s="211"/>
      <c r="AI41" s="213"/>
      <c r="AJ41" s="101" t="s">
        <v>24</v>
      </c>
      <c r="AK41" s="101" t="s">
        <v>13</v>
      </c>
    </row>
    <row r="42" spans="2:42" ht="24" customHeight="1" thickTop="1" thickBot="1">
      <c r="B42" s="5"/>
      <c r="C42" s="42"/>
      <c r="D42" s="81" t="e">
        <f>D35+D40+D41</f>
        <v>#REF!</v>
      </c>
      <c r="E42" s="82"/>
      <c r="F42" s="42"/>
      <c r="G42" s="227"/>
      <c r="H42" s="85"/>
      <c r="I42" s="86"/>
      <c r="J42" s="46"/>
      <c r="K42" s="10"/>
      <c r="L42" s="10"/>
      <c r="M42" s="10"/>
      <c r="N42" s="10"/>
      <c r="O42" s="10"/>
      <c r="P42" s="10"/>
      <c r="Q42" s="10"/>
      <c r="R42" s="10"/>
      <c r="S42" s="10"/>
      <c r="T42" s="10"/>
      <c r="U42" s="10"/>
      <c r="V42" s="11"/>
      <c r="W42" s="13"/>
      <c r="X42" s="7"/>
      <c r="Y42" s="7"/>
      <c r="Z42" s="7"/>
      <c r="AA42" s="7"/>
      <c r="AB42" s="7"/>
      <c r="AC42" s="7"/>
      <c r="AD42" s="7"/>
      <c r="AE42" s="7"/>
      <c r="AF42" s="7"/>
      <c r="AG42" s="58"/>
      <c r="AH42" s="58"/>
      <c r="AI42" s="58"/>
      <c r="AJ42" s="7"/>
      <c r="AK42" s="7"/>
      <c r="AP42">
        <v>953</v>
      </c>
    </row>
    <row r="43" spans="2:42" ht="42" customHeight="1" thickTop="1" thickBot="1">
      <c r="B43" s="132">
        <v>16</v>
      </c>
      <c r="C43" s="133" t="s">
        <v>49</v>
      </c>
      <c r="D43" s="90">
        <v>257.60000000000002</v>
      </c>
      <c r="E43" s="82"/>
      <c r="F43" s="134">
        <v>233.1</v>
      </c>
      <c r="G43" s="230"/>
      <c r="H43" s="135" t="s">
        <v>102</v>
      </c>
      <c r="I43" s="136" t="s">
        <v>101</v>
      </c>
      <c r="J43" s="94"/>
      <c r="K43" s="104">
        <v>400000</v>
      </c>
      <c r="L43" s="79">
        <f>K43/D43</f>
        <v>1552.7950310559004</v>
      </c>
      <c r="M43" s="79"/>
      <c r="N43" s="10"/>
      <c r="O43" s="10"/>
      <c r="P43" s="10"/>
      <c r="Q43" s="10"/>
      <c r="R43" s="10"/>
      <c r="S43" s="10"/>
      <c r="T43" s="10"/>
      <c r="U43" s="10"/>
      <c r="V43" s="14">
        <v>2541</v>
      </c>
      <c r="W43" s="19">
        <f>INT(V43*0.3025)</f>
        <v>768</v>
      </c>
      <c r="X43" s="7" t="s">
        <v>60</v>
      </c>
      <c r="Y43" s="7" t="s">
        <v>61</v>
      </c>
      <c r="Z43" s="7" t="s">
        <v>21</v>
      </c>
      <c r="AA43" s="6" t="s">
        <v>32</v>
      </c>
      <c r="AB43" s="7"/>
      <c r="AC43" s="7"/>
      <c r="AD43" s="36" t="s">
        <v>65</v>
      </c>
      <c r="AE43" s="7" t="s">
        <v>58</v>
      </c>
      <c r="AF43" s="5" t="s">
        <v>62</v>
      </c>
      <c r="AG43" s="5" t="s">
        <v>63</v>
      </c>
      <c r="AH43" s="5" t="s">
        <v>63</v>
      </c>
      <c r="AI43" s="7"/>
      <c r="AJ43" s="7"/>
      <c r="AK43" s="7"/>
      <c r="AP43">
        <v>794</v>
      </c>
    </row>
    <row r="44" spans="2:42" ht="42" customHeight="1" thickTop="1">
      <c r="B44" s="5"/>
      <c r="C44" s="42"/>
      <c r="D44" s="70"/>
      <c r="E44" s="82"/>
      <c r="F44" s="7"/>
      <c r="G44" s="7"/>
      <c r="H44" s="10"/>
      <c r="I44" s="112"/>
      <c r="J44" s="10"/>
      <c r="K44" s="17"/>
      <c r="L44" s="79"/>
      <c r="M44" s="79"/>
      <c r="N44" s="10"/>
      <c r="O44" s="10"/>
      <c r="P44" s="10"/>
      <c r="Q44" s="10"/>
      <c r="R44" s="10"/>
      <c r="S44" s="10"/>
      <c r="T44" s="10"/>
      <c r="U44" s="10"/>
      <c r="V44" s="14"/>
      <c r="W44" s="19"/>
      <c r="X44" s="7"/>
      <c r="Y44" s="7"/>
      <c r="Z44" s="7"/>
      <c r="AA44" s="6"/>
      <c r="AB44" s="7"/>
      <c r="AC44" s="7"/>
      <c r="AD44" s="113" t="s">
        <v>64</v>
      </c>
      <c r="AE44" s="7"/>
      <c r="AF44" s="5"/>
      <c r="AG44" s="5"/>
      <c r="AH44" s="5"/>
      <c r="AI44" s="7"/>
      <c r="AJ44" s="7"/>
      <c r="AK44" s="7"/>
    </row>
    <row r="45" spans="2:42" ht="42" customHeight="1">
      <c r="B45" s="5">
        <v>17</v>
      </c>
      <c r="C45" s="42" t="s">
        <v>182</v>
      </c>
      <c r="D45" s="70">
        <v>317.39999999999998</v>
      </c>
      <c r="E45" s="82"/>
      <c r="F45" s="58">
        <v>266.39999999999998</v>
      </c>
      <c r="G45" s="58"/>
      <c r="H45" s="62" t="s">
        <v>183</v>
      </c>
      <c r="I45" s="112" t="s">
        <v>184</v>
      </c>
      <c r="J45" s="10"/>
      <c r="K45" s="17"/>
      <c r="L45" s="79"/>
      <c r="M45" s="79"/>
      <c r="N45" s="10" t="s">
        <v>237</v>
      </c>
      <c r="O45" s="10"/>
      <c r="P45" s="10"/>
      <c r="Q45" s="10"/>
      <c r="R45" s="10"/>
      <c r="S45" s="10"/>
      <c r="T45" s="10"/>
      <c r="U45" s="10"/>
      <c r="V45" s="128">
        <v>3029.13</v>
      </c>
      <c r="W45" s="19">
        <f t="shared" ref="W45:W53" si="4">INT(V45*0.3025)</f>
        <v>916</v>
      </c>
      <c r="X45" s="7" t="s">
        <v>186</v>
      </c>
      <c r="Y45" s="7"/>
      <c r="Z45" s="7"/>
      <c r="AA45" s="6"/>
      <c r="AB45" s="7"/>
      <c r="AC45" s="7"/>
      <c r="AD45" s="113"/>
      <c r="AE45" s="7"/>
      <c r="AF45" s="5"/>
      <c r="AG45" s="5"/>
      <c r="AH45" s="5"/>
      <c r="AI45" s="7"/>
      <c r="AJ45" s="7"/>
      <c r="AK45" s="7"/>
    </row>
    <row r="46" spans="2:42" ht="42" customHeight="1">
      <c r="B46" s="5">
        <v>18</v>
      </c>
      <c r="C46" s="42" t="s">
        <v>185</v>
      </c>
      <c r="D46" s="70">
        <v>165.6</v>
      </c>
      <c r="E46" s="82"/>
      <c r="F46" s="58">
        <v>163.19999999999999</v>
      </c>
      <c r="G46" s="58"/>
      <c r="H46" s="62" t="s">
        <v>183</v>
      </c>
      <c r="I46" s="112" t="s">
        <v>184</v>
      </c>
      <c r="J46" s="10"/>
      <c r="K46" s="17"/>
      <c r="L46" s="79"/>
      <c r="M46" s="79"/>
      <c r="N46" s="10" t="s">
        <v>237</v>
      </c>
      <c r="O46" s="10"/>
      <c r="P46" s="10"/>
      <c r="Q46" s="10"/>
      <c r="R46" s="10"/>
      <c r="S46" s="10"/>
      <c r="T46" s="10"/>
      <c r="U46" s="10"/>
      <c r="V46" s="128">
        <v>1744.66</v>
      </c>
      <c r="W46" s="19">
        <f t="shared" si="4"/>
        <v>527</v>
      </c>
      <c r="X46" s="7" t="s">
        <v>187</v>
      </c>
      <c r="Y46" s="7"/>
      <c r="Z46" s="7"/>
      <c r="AA46" s="6"/>
      <c r="AB46" s="7"/>
      <c r="AC46" s="7"/>
      <c r="AD46" s="113"/>
      <c r="AE46" s="7"/>
      <c r="AF46" s="5"/>
      <c r="AG46" s="5"/>
      <c r="AH46" s="5"/>
      <c r="AI46" s="7"/>
      <c r="AJ46" s="7"/>
      <c r="AK46" s="7"/>
    </row>
    <row r="47" spans="2:42" ht="51" customHeight="1">
      <c r="B47" s="5">
        <v>19</v>
      </c>
      <c r="C47" s="42" t="s">
        <v>180</v>
      </c>
      <c r="D47" s="70">
        <v>231.66</v>
      </c>
      <c r="E47" s="82"/>
      <c r="F47" s="58">
        <v>231.66</v>
      </c>
      <c r="G47" s="58"/>
      <c r="H47" s="62" t="s">
        <v>188</v>
      </c>
      <c r="I47" s="112" t="s">
        <v>181</v>
      </c>
      <c r="J47" s="10" t="s">
        <v>175</v>
      </c>
      <c r="K47" s="17">
        <v>410000</v>
      </c>
      <c r="L47" s="6">
        <f t="shared" ref="L47:L53" si="5">K47/D47</f>
        <v>1769.8351031684365</v>
      </c>
      <c r="M47" s="6"/>
      <c r="N47" s="10"/>
      <c r="O47" s="10" t="s">
        <v>253</v>
      </c>
      <c r="P47" s="10"/>
      <c r="Q47" s="10"/>
      <c r="R47" s="10"/>
      <c r="S47" s="10"/>
      <c r="T47" s="10"/>
      <c r="U47" s="10"/>
      <c r="V47" s="127">
        <v>2981.1</v>
      </c>
      <c r="W47" s="19">
        <f t="shared" si="4"/>
        <v>901</v>
      </c>
      <c r="X47" s="129" t="s">
        <v>189</v>
      </c>
      <c r="Y47" s="5" t="s">
        <v>190</v>
      </c>
      <c r="Z47" s="7" t="s">
        <v>191</v>
      </c>
      <c r="AA47" s="6"/>
      <c r="AB47" s="7"/>
      <c r="AC47" s="7"/>
      <c r="AD47" s="113"/>
      <c r="AE47" s="7"/>
      <c r="AF47" s="5"/>
      <c r="AG47" s="5"/>
      <c r="AH47" s="5"/>
      <c r="AI47" s="7"/>
      <c r="AJ47" s="7"/>
      <c r="AK47" s="7"/>
    </row>
    <row r="48" spans="2:42" ht="35.25" customHeight="1">
      <c r="B48" s="5">
        <v>20</v>
      </c>
      <c r="C48" s="111" t="s">
        <v>110</v>
      </c>
      <c r="D48" s="46" t="s">
        <v>116</v>
      </c>
      <c r="E48" s="82" t="str">
        <f t="shared" ref="E48:E53" si="6">D48</f>
        <v>598</v>
      </c>
      <c r="F48" s="62" t="s">
        <v>117</v>
      </c>
      <c r="G48" s="62"/>
      <c r="H48" s="62" t="s">
        <v>118</v>
      </c>
      <c r="I48" s="50" t="s">
        <v>107</v>
      </c>
      <c r="J48" s="10" t="s">
        <v>175</v>
      </c>
      <c r="K48" s="17">
        <v>7700000</v>
      </c>
      <c r="L48" s="6">
        <f t="shared" si="5"/>
        <v>12876.254180602007</v>
      </c>
      <c r="M48" s="6" t="s">
        <v>195</v>
      </c>
      <c r="N48" s="10" t="s">
        <v>205</v>
      </c>
      <c r="O48" s="10" t="s">
        <v>202</v>
      </c>
      <c r="P48" s="10"/>
      <c r="Q48" s="10" t="s">
        <v>218</v>
      </c>
      <c r="R48" s="10"/>
      <c r="S48" s="10"/>
      <c r="T48" s="17" t="s">
        <v>279</v>
      </c>
      <c r="U48" s="171">
        <f t="shared" ref="U48:U53" si="7">((K48+T48)/1.1+AA48)/E48</f>
        <v>31525.777591973245</v>
      </c>
      <c r="V48" s="11">
        <v>8707</v>
      </c>
      <c r="W48" s="19">
        <f t="shared" si="4"/>
        <v>2633</v>
      </c>
      <c r="X48" s="7" t="s">
        <v>119</v>
      </c>
      <c r="Y48" s="5" t="s">
        <v>120</v>
      </c>
      <c r="Z48" s="7" t="s">
        <v>21</v>
      </c>
      <c r="AA48" s="17">
        <v>11852415</v>
      </c>
      <c r="AB48" s="17">
        <f t="shared" ref="AB48:AB53" si="8">AA48/W48</f>
        <v>4501.4868970755788</v>
      </c>
      <c r="AC48" s="17"/>
      <c r="AD48" s="116" t="s">
        <v>147</v>
      </c>
      <c r="AE48" s="7" t="s">
        <v>123</v>
      </c>
      <c r="AF48" s="7"/>
      <c r="AG48" s="114"/>
      <c r="AH48" s="114"/>
      <c r="AI48" s="114"/>
      <c r="AJ48" s="7" t="s">
        <v>126</v>
      </c>
      <c r="AK48" s="7" t="s">
        <v>13</v>
      </c>
      <c r="AP48">
        <v>763</v>
      </c>
    </row>
    <row r="49" spans="2:42" ht="36.75" customHeight="1">
      <c r="B49" s="5">
        <v>21</v>
      </c>
      <c r="C49" s="111" t="s">
        <v>111</v>
      </c>
      <c r="D49" s="46" t="s">
        <v>128</v>
      </c>
      <c r="E49" s="82" t="str">
        <f t="shared" si="6"/>
        <v>535.9</v>
      </c>
      <c r="F49" s="10" t="s">
        <v>129</v>
      </c>
      <c r="G49" s="10"/>
      <c r="H49" s="10" t="s">
        <v>118</v>
      </c>
      <c r="I49" s="50" t="s">
        <v>107</v>
      </c>
      <c r="J49" s="10" t="s">
        <v>175</v>
      </c>
      <c r="K49" s="17">
        <v>2200000</v>
      </c>
      <c r="L49" s="6">
        <f t="shared" si="5"/>
        <v>4105.2435155812655</v>
      </c>
      <c r="M49" s="6" t="s">
        <v>194</v>
      </c>
      <c r="N49" s="10" t="s">
        <v>205</v>
      </c>
      <c r="O49" s="10" t="s">
        <v>202</v>
      </c>
      <c r="P49" s="10"/>
      <c r="Q49" s="10" t="s">
        <v>218</v>
      </c>
      <c r="R49" s="10"/>
      <c r="S49" s="10"/>
      <c r="T49" s="17" t="s">
        <v>279</v>
      </c>
      <c r="U49" s="171">
        <f t="shared" si="7"/>
        <v>24563.53797350252</v>
      </c>
      <c r="V49" s="11">
        <v>8202</v>
      </c>
      <c r="W49" s="19">
        <f t="shared" si="4"/>
        <v>2481</v>
      </c>
      <c r="X49" s="7" t="s">
        <v>130</v>
      </c>
      <c r="Y49" s="5" t="s">
        <v>131</v>
      </c>
      <c r="Z49" s="7" t="s">
        <v>21</v>
      </c>
      <c r="AA49" s="17">
        <v>11163600</v>
      </c>
      <c r="AB49" s="17">
        <f t="shared" si="8"/>
        <v>4499.6372430471583</v>
      </c>
      <c r="AC49" s="17"/>
      <c r="AD49" s="27" t="s">
        <v>148</v>
      </c>
      <c r="AE49" s="7" t="s">
        <v>124</v>
      </c>
      <c r="AF49" s="7"/>
      <c r="AG49" s="114"/>
      <c r="AH49" s="114"/>
      <c r="AI49" s="114"/>
      <c r="AJ49" s="7" t="s">
        <v>126</v>
      </c>
      <c r="AK49" s="7" t="s">
        <v>13</v>
      </c>
      <c r="AP49">
        <v>731</v>
      </c>
    </row>
    <row r="50" spans="2:42" ht="35.25" customHeight="1">
      <c r="B50" s="5">
        <v>22</v>
      </c>
      <c r="C50" s="111" t="s">
        <v>112</v>
      </c>
      <c r="D50" s="46" t="s">
        <v>132</v>
      </c>
      <c r="E50" s="82" t="str">
        <f t="shared" si="6"/>
        <v>1352.4</v>
      </c>
      <c r="F50" s="10" t="s">
        <v>133</v>
      </c>
      <c r="G50" s="62"/>
      <c r="H50" s="62" t="s">
        <v>121</v>
      </c>
      <c r="I50" s="50" t="s">
        <v>146</v>
      </c>
      <c r="J50" s="10" t="s">
        <v>175</v>
      </c>
      <c r="K50" s="17">
        <v>2100000</v>
      </c>
      <c r="L50" s="6">
        <f t="shared" si="5"/>
        <v>1552.7950310559006</v>
      </c>
      <c r="M50" s="5" t="s">
        <v>193</v>
      </c>
      <c r="N50" s="10" t="s">
        <v>206</v>
      </c>
      <c r="O50" s="10" t="s">
        <v>203</v>
      </c>
      <c r="P50" s="10"/>
      <c r="Q50" s="10" t="s">
        <v>220</v>
      </c>
      <c r="R50" s="10"/>
      <c r="S50" s="10"/>
      <c r="T50" s="17" t="s">
        <v>279</v>
      </c>
      <c r="U50" s="171">
        <f t="shared" si="7"/>
        <v>20889.238323788013</v>
      </c>
      <c r="V50" s="11">
        <v>19351</v>
      </c>
      <c r="W50" s="19">
        <f t="shared" si="4"/>
        <v>5853</v>
      </c>
      <c r="X50" s="7" t="s">
        <v>134</v>
      </c>
      <c r="Y50" s="5" t="s">
        <v>135</v>
      </c>
      <c r="Z50" s="7" t="s">
        <v>21</v>
      </c>
      <c r="AA50" s="17">
        <v>26341515</v>
      </c>
      <c r="AB50" s="17">
        <f t="shared" si="8"/>
        <v>4500.5151204510512</v>
      </c>
      <c r="AC50" s="17"/>
      <c r="AD50" s="27" t="s">
        <v>149</v>
      </c>
      <c r="AE50" s="7" t="s">
        <v>123</v>
      </c>
      <c r="AF50" s="7"/>
      <c r="AG50" s="114"/>
      <c r="AH50" s="114"/>
      <c r="AI50" s="114"/>
      <c r="AJ50" s="7" t="s">
        <v>125</v>
      </c>
      <c r="AK50" s="7" t="s">
        <v>127</v>
      </c>
      <c r="AP50">
        <v>635</v>
      </c>
    </row>
    <row r="51" spans="2:42" ht="35.25" customHeight="1">
      <c r="B51" s="5">
        <v>23</v>
      </c>
      <c r="C51" s="111" t="s">
        <v>113</v>
      </c>
      <c r="D51" s="46" t="s">
        <v>136</v>
      </c>
      <c r="E51" s="82" t="str">
        <f t="shared" si="6"/>
        <v>683.1</v>
      </c>
      <c r="F51" s="10" t="s">
        <v>137</v>
      </c>
      <c r="G51" s="10"/>
      <c r="H51" s="10" t="s">
        <v>121</v>
      </c>
      <c r="I51" s="50" t="s">
        <v>146</v>
      </c>
      <c r="J51" s="10"/>
      <c r="K51" s="17">
        <v>17800000</v>
      </c>
      <c r="L51" s="6">
        <f t="shared" si="5"/>
        <v>26057.678231591275</v>
      </c>
      <c r="M51" s="6" t="s">
        <v>196</v>
      </c>
      <c r="N51" s="10" t="s">
        <v>206</v>
      </c>
      <c r="O51" s="10" t="s">
        <v>203</v>
      </c>
      <c r="P51" s="10"/>
      <c r="Q51" s="10" t="s">
        <v>220</v>
      </c>
      <c r="R51" s="10"/>
      <c r="S51" s="10"/>
      <c r="T51" s="17" t="s">
        <v>279</v>
      </c>
      <c r="U51" s="171">
        <f t="shared" si="7"/>
        <v>49600.134946300946</v>
      </c>
      <c r="V51" s="11">
        <v>13003</v>
      </c>
      <c r="W51" s="13">
        <f t="shared" si="4"/>
        <v>3933</v>
      </c>
      <c r="X51" s="7" t="s">
        <v>138</v>
      </c>
      <c r="Y51" s="115" t="s">
        <v>139</v>
      </c>
      <c r="Z51" s="7" t="s">
        <v>21</v>
      </c>
      <c r="AA51" s="17">
        <v>17700034</v>
      </c>
      <c r="AB51" s="17">
        <f t="shared" si="8"/>
        <v>4500.3900330536489</v>
      </c>
      <c r="AC51" s="17"/>
      <c r="AD51" s="27" t="s">
        <v>150</v>
      </c>
      <c r="AE51" s="7" t="s">
        <v>122</v>
      </c>
      <c r="AF51" s="7"/>
      <c r="AG51" s="114"/>
      <c r="AH51" s="114"/>
      <c r="AI51" s="114"/>
      <c r="AJ51" s="7" t="s">
        <v>125</v>
      </c>
      <c r="AK51" s="7" t="s">
        <v>127</v>
      </c>
      <c r="AP51">
        <f>SUM(AP42:AP50)</f>
        <v>3876</v>
      </c>
    </row>
    <row r="52" spans="2:42" ht="35.25" customHeight="1">
      <c r="B52" s="5">
        <v>24</v>
      </c>
      <c r="C52" s="111" t="s">
        <v>114</v>
      </c>
      <c r="D52" s="46" t="s">
        <v>140</v>
      </c>
      <c r="E52" s="82" t="str">
        <f t="shared" si="6"/>
        <v>455.4</v>
      </c>
      <c r="F52" s="10" t="s">
        <v>141</v>
      </c>
      <c r="G52" s="62"/>
      <c r="H52" s="62" t="s">
        <v>121</v>
      </c>
      <c r="I52" s="50" t="s">
        <v>221</v>
      </c>
      <c r="J52" s="10" t="s">
        <v>175</v>
      </c>
      <c r="K52" s="17">
        <v>1400000</v>
      </c>
      <c r="L52" s="6">
        <f t="shared" si="5"/>
        <v>3074.2204655248133</v>
      </c>
      <c r="M52" s="6" t="s">
        <v>194</v>
      </c>
      <c r="N52" s="10"/>
      <c r="O52" s="10"/>
      <c r="P52" s="10"/>
      <c r="Q52" s="10" t="s">
        <v>269</v>
      </c>
      <c r="R52" s="10"/>
      <c r="S52" s="10"/>
      <c r="T52" s="17" t="s">
        <v>279</v>
      </c>
      <c r="U52" s="171">
        <f t="shared" si="7"/>
        <v>23718.658921228092</v>
      </c>
      <c r="V52" s="11">
        <v>7000</v>
      </c>
      <c r="W52" s="13">
        <f t="shared" si="4"/>
        <v>2117</v>
      </c>
      <c r="X52" s="7" t="s">
        <v>142</v>
      </c>
      <c r="Y52" s="5" t="s">
        <v>143</v>
      </c>
      <c r="Z52" s="7" t="s">
        <v>21</v>
      </c>
      <c r="AA52" s="17">
        <v>9528750</v>
      </c>
      <c r="AB52" s="17">
        <f t="shared" si="8"/>
        <v>4501.0628247520071</v>
      </c>
      <c r="AC52" s="17"/>
      <c r="AD52" s="27" t="s">
        <v>151</v>
      </c>
      <c r="AE52" s="7" t="s">
        <v>123</v>
      </c>
      <c r="AF52" s="7"/>
      <c r="AG52" s="114"/>
      <c r="AH52" s="114"/>
      <c r="AI52" s="114"/>
      <c r="AJ52" s="7" t="s">
        <v>125</v>
      </c>
      <c r="AK52" s="7" t="s">
        <v>127</v>
      </c>
      <c r="AP52">
        <v>1460</v>
      </c>
    </row>
    <row r="53" spans="2:42" ht="35.25" customHeight="1">
      <c r="B53" s="5">
        <v>25</v>
      </c>
      <c r="C53" s="111" t="s">
        <v>115</v>
      </c>
      <c r="D53" s="46" t="s">
        <v>128</v>
      </c>
      <c r="E53" s="82" t="str">
        <f t="shared" si="6"/>
        <v>535.9</v>
      </c>
      <c r="F53" s="10" t="s">
        <v>129</v>
      </c>
      <c r="G53" s="10"/>
      <c r="H53" s="10" t="s">
        <v>121</v>
      </c>
      <c r="I53" s="50" t="s">
        <v>107</v>
      </c>
      <c r="J53" s="10" t="s">
        <v>175</v>
      </c>
      <c r="K53" s="17">
        <v>1100000</v>
      </c>
      <c r="L53" s="6">
        <f t="shared" si="5"/>
        <v>2052.6217577906327</v>
      </c>
      <c r="M53" s="6" t="s">
        <v>195</v>
      </c>
      <c r="N53" s="10" t="s">
        <v>207</v>
      </c>
      <c r="O53" s="10" t="s">
        <v>204</v>
      </c>
      <c r="P53" s="10"/>
      <c r="Q53" s="10" t="s">
        <v>219</v>
      </c>
      <c r="R53" s="10"/>
      <c r="S53" s="10"/>
      <c r="T53" s="17" t="s">
        <v>279</v>
      </c>
      <c r="U53" s="171">
        <f t="shared" si="7"/>
        <v>20715.637245754806</v>
      </c>
      <c r="V53" s="11">
        <v>7420.71</v>
      </c>
      <c r="W53" s="13">
        <f t="shared" si="4"/>
        <v>2244</v>
      </c>
      <c r="X53" s="5" t="s">
        <v>144</v>
      </c>
      <c r="Y53" s="5" t="s">
        <v>145</v>
      </c>
      <c r="Z53" s="7" t="s">
        <v>21</v>
      </c>
      <c r="AA53" s="17">
        <v>10101510</v>
      </c>
      <c r="AB53" s="17">
        <f t="shared" si="8"/>
        <v>4501.5641711229946</v>
      </c>
      <c r="AC53" s="17"/>
      <c r="AD53" s="27" t="s">
        <v>152</v>
      </c>
      <c r="AE53" s="7" t="s">
        <v>122</v>
      </c>
      <c r="AF53" s="7"/>
      <c r="AG53" s="114"/>
      <c r="AH53" s="114"/>
      <c r="AI53" s="114"/>
      <c r="AJ53" s="7" t="s">
        <v>125</v>
      </c>
      <c r="AK53" s="7" t="s">
        <v>127</v>
      </c>
      <c r="AP53">
        <f>SUM(AP51:AP52)</f>
        <v>5336</v>
      </c>
    </row>
    <row r="54" spans="2:42" ht="35.25" customHeight="1">
      <c r="B54" s="5"/>
      <c r="C54" s="42"/>
      <c r="D54" s="46"/>
      <c r="E54" s="82"/>
      <c r="F54" s="10"/>
      <c r="G54" s="10"/>
      <c r="H54" s="10"/>
      <c r="I54" s="50"/>
      <c r="J54" s="10"/>
      <c r="K54" s="10"/>
      <c r="L54" s="10"/>
      <c r="M54" s="10"/>
      <c r="N54" s="10"/>
      <c r="O54" s="10"/>
      <c r="P54" s="10"/>
      <c r="Q54" s="10"/>
      <c r="R54" s="10"/>
      <c r="S54" s="10"/>
      <c r="T54" s="10"/>
      <c r="U54" s="10"/>
      <c r="V54" s="11"/>
      <c r="W54" s="13"/>
      <c r="X54" s="7"/>
      <c r="Y54" s="7"/>
      <c r="Z54" s="7"/>
      <c r="AA54" s="7"/>
      <c r="AB54" s="7"/>
      <c r="AC54" s="7"/>
      <c r="AD54" s="27"/>
      <c r="AE54" s="7"/>
      <c r="AF54" s="7"/>
      <c r="AG54" s="114"/>
      <c r="AH54" s="114"/>
      <c r="AI54" s="114"/>
      <c r="AJ54" s="7"/>
      <c r="AK54" s="7"/>
    </row>
    <row r="55" spans="2:42" ht="24" customHeight="1">
      <c r="B55" s="5">
        <v>19</v>
      </c>
      <c r="C55" s="42"/>
      <c r="D55" s="46"/>
      <c r="E55" s="46"/>
      <c r="F55" s="10"/>
      <c r="G55" s="10"/>
      <c r="H55" s="10"/>
      <c r="I55" s="50"/>
      <c r="J55" s="10"/>
      <c r="K55" s="10"/>
      <c r="L55" s="10"/>
      <c r="M55" s="10"/>
      <c r="N55" s="10"/>
      <c r="O55" s="10"/>
      <c r="P55" s="10"/>
      <c r="Q55" s="10"/>
      <c r="R55" s="10"/>
      <c r="S55" s="10"/>
      <c r="T55" s="10"/>
      <c r="U55" s="10"/>
      <c r="V55" s="11"/>
      <c r="W55" s="11"/>
      <c r="X55" s="16"/>
      <c r="Y55" s="7"/>
      <c r="Z55" s="7"/>
      <c r="AA55" s="17"/>
      <c r="AB55" s="7"/>
      <c r="AC55" s="7"/>
      <c r="AD55" s="7"/>
      <c r="AE55" s="7"/>
      <c r="AF55" s="7"/>
      <c r="AG55" s="7"/>
      <c r="AH55" s="7"/>
      <c r="AI55" s="7"/>
      <c r="AJ55" s="7"/>
      <c r="AK55" s="7"/>
    </row>
    <row r="56" spans="2:42" ht="24" customHeight="1">
      <c r="B56" s="5">
        <v>20</v>
      </c>
      <c r="C56" s="42" t="s">
        <v>94</v>
      </c>
      <c r="D56" s="46"/>
      <c r="E56" s="46"/>
      <c r="F56" s="10"/>
      <c r="G56" s="10"/>
      <c r="H56" s="10"/>
      <c r="I56" s="50"/>
      <c r="J56" s="10"/>
      <c r="K56" s="10"/>
      <c r="L56" s="10"/>
      <c r="M56" s="10"/>
      <c r="N56" s="10"/>
      <c r="O56" s="10"/>
      <c r="P56" s="10"/>
      <c r="Q56" s="10"/>
      <c r="R56" s="10"/>
      <c r="S56" s="10"/>
      <c r="T56" s="10"/>
      <c r="U56" s="10"/>
      <c r="V56" s="13"/>
      <c r="W56" s="13"/>
      <c r="Y56" s="7"/>
      <c r="Z56" s="7"/>
      <c r="AA56" s="17"/>
      <c r="AB56" s="7"/>
      <c r="AC56" s="7"/>
      <c r="AD56" s="7"/>
      <c r="AE56" s="7"/>
      <c r="AF56" s="7"/>
      <c r="AG56" s="7"/>
      <c r="AH56" s="7"/>
      <c r="AI56" s="7"/>
      <c r="AJ56" s="7"/>
      <c r="AK56" s="7"/>
    </row>
    <row r="57" spans="2:42" ht="41.25" customHeight="1">
      <c r="B57" s="5">
        <v>21</v>
      </c>
      <c r="C57" s="44" t="s">
        <v>85</v>
      </c>
      <c r="D57" s="70">
        <v>315</v>
      </c>
      <c r="E57" s="70"/>
      <c r="F57" s="7">
        <v>247.5</v>
      </c>
      <c r="G57" s="228"/>
      <c r="H57" s="77">
        <f>SUM(D57:F57)</f>
        <v>562.5</v>
      </c>
      <c r="I57" s="50"/>
      <c r="J57" s="10"/>
      <c r="K57" s="10"/>
      <c r="L57" s="10"/>
      <c r="M57" s="10"/>
      <c r="N57" s="10"/>
      <c r="O57" s="10"/>
      <c r="P57" s="10"/>
      <c r="Q57" s="10"/>
      <c r="R57" s="10"/>
      <c r="S57" s="10"/>
      <c r="T57" s="10"/>
      <c r="U57" s="10"/>
      <c r="V57" s="13"/>
      <c r="W57" s="13"/>
      <c r="X57" s="16" t="s">
        <v>84</v>
      </c>
      <c r="Y57" s="12"/>
      <c r="Z57" s="12"/>
      <c r="AA57" s="17"/>
      <c r="AB57" s="12"/>
      <c r="AC57" s="12"/>
      <c r="AD57" s="12" t="s">
        <v>81</v>
      </c>
      <c r="AE57" s="37" t="s">
        <v>83</v>
      </c>
      <c r="AF57" s="12"/>
      <c r="AG57" s="12"/>
      <c r="AH57" s="12"/>
      <c r="AI57" s="12"/>
      <c r="AJ57" s="12"/>
      <c r="AK57" s="12"/>
    </row>
    <row r="58" spans="2:42" ht="24" customHeight="1">
      <c r="B58" s="5">
        <v>22</v>
      </c>
      <c r="C58" s="42"/>
      <c r="D58" s="46"/>
      <c r="E58" s="46"/>
      <c r="F58" s="10"/>
      <c r="G58" s="10"/>
      <c r="H58" s="10"/>
      <c r="I58" s="50"/>
      <c r="J58" s="10"/>
      <c r="K58" s="10"/>
      <c r="L58" s="10"/>
      <c r="M58" s="10"/>
      <c r="N58" s="10"/>
      <c r="O58" s="10"/>
      <c r="P58" s="10"/>
      <c r="Q58" s="10"/>
      <c r="R58" s="10"/>
      <c r="S58" s="10"/>
      <c r="T58" s="10"/>
      <c r="U58" s="10"/>
      <c r="V58" s="13"/>
      <c r="W58" s="13"/>
      <c r="X58" s="16"/>
      <c r="Y58" s="7"/>
      <c r="Z58" s="7"/>
      <c r="AA58" s="17"/>
      <c r="AB58" s="7"/>
      <c r="AC58" s="7"/>
      <c r="AD58" s="27" t="s">
        <v>82</v>
      </c>
      <c r="AE58" s="7"/>
      <c r="AF58" s="7"/>
      <c r="AG58" s="7"/>
      <c r="AH58" s="7"/>
      <c r="AI58" s="7"/>
      <c r="AJ58" s="7"/>
      <c r="AK58" s="7"/>
    </row>
    <row r="59" spans="2:42" ht="24" customHeight="1">
      <c r="B59" s="5">
        <v>24</v>
      </c>
      <c r="C59" s="42"/>
      <c r="D59" s="46"/>
      <c r="E59" s="46"/>
      <c r="F59" s="10"/>
      <c r="G59" s="10"/>
      <c r="H59" s="10"/>
      <c r="I59" s="50"/>
      <c r="J59" s="10"/>
      <c r="K59" s="10"/>
      <c r="L59" s="10"/>
      <c r="M59" s="10"/>
      <c r="N59" s="10"/>
      <c r="O59" s="10"/>
      <c r="P59" s="10"/>
      <c r="Q59" s="10"/>
      <c r="R59" s="10"/>
      <c r="S59" s="10"/>
      <c r="T59" s="10"/>
      <c r="U59" s="10"/>
      <c r="V59" s="13"/>
      <c r="W59" s="13"/>
      <c r="X59" s="16"/>
      <c r="Y59" s="7"/>
      <c r="Z59" s="7"/>
      <c r="AA59" s="17"/>
      <c r="AB59" s="7"/>
      <c r="AC59" s="7"/>
      <c r="AD59" s="7"/>
      <c r="AE59" s="7"/>
      <c r="AF59" s="7"/>
      <c r="AG59" s="7"/>
      <c r="AH59" s="7"/>
      <c r="AI59" s="7"/>
      <c r="AJ59" s="7"/>
      <c r="AK59" s="7"/>
    </row>
    <row r="60" spans="2:42" ht="24" customHeight="1">
      <c r="B60" s="5">
        <v>25</v>
      </c>
      <c r="C60" s="42"/>
      <c r="D60" s="46"/>
      <c r="E60" s="46"/>
      <c r="F60" s="10"/>
      <c r="G60" s="10"/>
      <c r="H60" s="10"/>
      <c r="I60" s="50"/>
      <c r="J60" s="10"/>
      <c r="K60" s="10"/>
      <c r="L60" s="10"/>
      <c r="M60" s="10"/>
      <c r="N60" s="10"/>
      <c r="O60" s="10"/>
      <c r="P60" s="10"/>
      <c r="Q60" s="10"/>
      <c r="R60" s="10"/>
      <c r="S60" s="10"/>
      <c r="T60" s="10"/>
      <c r="U60" s="10"/>
      <c r="V60" s="13"/>
      <c r="W60" s="13"/>
      <c r="X60" s="16"/>
      <c r="Y60" s="7"/>
      <c r="Z60" s="7"/>
      <c r="AA60" s="17"/>
      <c r="AB60" s="7"/>
      <c r="AC60" s="7"/>
      <c r="AD60" s="7"/>
      <c r="AE60" s="7"/>
      <c r="AF60" s="7"/>
      <c r="AG60" s="7"/>
      <c r="AH60" s="7"/>
      <c r="AI60" s="7"/>
      <c r="AJ60" s="28"/>
      <c r="AK60" s="7"/>
    </row>
    <row r="62" spans="2:42">
      <c r="AG62">
        <v>288288</v>
      </c>
    </row>
    <row r="63" spans="2:42">
      <c r="AG63">
        <v>286347</v>
      </c>
    </row>
    <row r="64" spans="2:42">
      <c r="AG64">
        <v>277477</v>
      </c>
    </row>
    <row r="65" spans="9:33">
      <c r="AG65">
        <v>261400</v>
      </c>
    </row>
    <row r="66" spans="9:33">
      <c r="AG66">
        <v>286031</v>
      </c>
    </row>
    <row r="67" spans="9:33">
      <c r="AG67">
        <f>SUM(AG62:AG66)</f>
        <v>1399543</v>
      </c>
    </row>
    <row r="69" spans="9:33">
      <c r="I69">
        <v>7523</v>
      </c>
    </row>
    <row r="70" spans="9:33">
      <c r="I70">
        <v>601</v>
      </c>
    </row>
    <row r="71" spans="9:33">
      <c r="I71">
        <v>1219</v>
      </c>
    </row>
    <row r="72" spans="9:33">
      <c r="I72">
        <v>1589</v>
      </c>
    </row>
    <row r="73" spans="9:33">
      <c r="I73">
        <v>1302</v>
      </c>
    </row>
    <row r="74" spans="9:33">
      <c r="I74">
        <f>SUM(I69:I73)</f>
        <v>12234</v>
      </c>
    </row>
  </sheetData>
  <mergeCells count="11">
    <mergeCell ref="AA40:AA41"/>
    <mergeCell ref="AB40:AB41"/>
    <mergeCell ref="AH36:AH38"/>
    <mergeCell ref="AI36:AI38"/>
    <mergeCell ref="AG36:AG38"/>
    <mergeCell ref="AH23:AI23"/>
    <mergeCell ref="AF25:AI25"/>
    <mergeCell ref="AJ36:AJ38"/>
    <mergeCell ref="AG40:AG41"/>
    <mergeCell ref="AH40:AH41"/>
    <mergeCell ref="AI40:AI41"/>
  </mergeCells>
  <phoneticPr fontId="1"/>
  <hyperlinks>
    <hyperlink ref="AD39" r:id="rId1" xr:uid="{73BA07F6-9EE7-45F0-909F-FEF313D40194}"/>
    <hyperlink ref="AD58" r:id="rId2" xr:uid="{8096D068-35B8-4742-849D-84035AC15E54}"/>
    <hyperlink ref="AD44" r:id="rId3" xr:uid="{2385BB96-C357-47BA-809E-ED60FDF6604D}"/>
    <hyperlink ref="AD50" r:id="rId4" display="https://www.google.com/maps/place/43%C2%B004'26.5%22N+144%C2%B050'21.6%22E/@43.0740198,144.8367686,1228m/data=!3m2!1e3!4b1!4m4!3m3!8m2!3d43.0740198!4d144.8393435?entry=ttu" xr:uid="{78210D4A-07F9-43B4-B3AB-0943BFC3A24D}"/>
  </hyperlinks>
  <printOptions horizontalCentered="1" verticalCentered="1" headings="1"/>
  <pageMargins left="0.23622047244094491" right="0.23622047244094491" top="0.15748031496062992" bottom="0.15748031496062992" header="0.31496062992125984" footer="0.31496062992125984"/>
  <pageSetup paperSize="8" scale="68" orientation="landscape" r:id="rId5"/>
  <colBreaks count="1" manualBreakCount="1">
    <brk id="21" min="2" max="10" man="1"/>
  </colBreaks>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Kouichi Yamauchi</cp:lastModifiedBy>
  <cp:lastPrinted>2024-07-22T06:29:00Z</cp:lastPrinted>
  <dcterms:created xsi:type="dcterms:W3CDTF">2019-03-22T00:15:24Z</dcterms:created>
  <dcterms:modified xsi:type="dcterms:W3CDTF">2024-07-29T03:55:09Z</dcterms:modified>
</cp:coreProperties>
</file>